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Z:\ESTATISTICAS IVV\1. SÍNTESE ESTATISTICA\156. AGOSTO 2026\"/>
    </mc:Choice>
  </mc:AlternateContent>
  <xr:revisionPtr revIDLastSave="0" documentId="13_ncr:1_{3003800D-3156-4ADC-9D6E-C3B4D0E900E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dice" sheetId="30" r:id="rId1"/>
    <sheet name="0" sheetId="32" r:id="rId2"/>
    <sheet name="1" sheetId="87" r:id="rId3"/>
    <sheet name="2" sheetId="91" r:id="rId4"/>
    <sheet name="3" sheetId="92" r:id="rId5"/>
    <sheet name="4" sheetId="2" r:id="rId6"/>
    <sheet name="5" sheetId="93" r:id="rId7"/>
    <sheet name="6" sheetId="34" r:id="rId8"/>
    <sheet name="7" sheetId="85" r:id="rId9"/>
    <sheet name="8" sheetId="3" r:id="rId10"/>
    <sheet name="9" sheetId="86" r:id="rId11"/>
    <sheet name="10" sheetId="71" r:id="rId12"/>
    <sheet name="11" sheetId="36" r:id="rId13"/>
    <sheet name="12" sheetId="95" r:id="rId14"/>
    <sheet name="13" sheetId="94" r:id="rId15"/>
    <sheet name="14" sheetId="96" r:id="rId16"/>
    <sheet name="15" sheetId="97" r:id="rId17"/>
    <sheet name="16" sheetId="98" r:id="rId18"/>
    <sheet name="17" sheetId="99" r:id="rId19"/>
    <sheet name="18" sheetId="100" r:id="rId20"/>
    <sheet name="19" sheetId="101" r:id="rId21"/>
    <sheet name="20" sheetId="65" r:id="rId22"/>
    <sheet name="21" sheetId="66" r:id="rId23"/>
    <sheet name="22" sheetId="67" r:id="rId24"/>
    <sheet name="23" sheetId="68" r:id="rId25"/>
    <sheet name="24" sheetId="69" r:id="rId26"/>
    <sheet name="25" sheetId="70" r:id="rId27"/>
    <sheet name="1 (2)" sheetId="49" state="hidden" r:id="rId28"/>
  </sheets>
  <externalReferences>
    <externalReference r:id="rId29"/>
    <externalReference r:id="rId30"/>
  </externalReferences>
  <definedNames>
    <definedName name="_xlnm.Print_Area" localSheetId="2">'1'!$A$1:$W$36</definedName>
    <definedName name="_xlnm.Print_Area" localSheetId="12">'11'!$A$1:$AG$92</definedName>
    <definedName name="_xlnm.Print_Area" localSheetId="14">'13'!$A$1:$AG$92</definedName>
    <definedName name="_xlnm.Print_Area" localSheetId="16">'15'!$A$1:$AG$92</definedName>
    <definedName name="_xlnm.Print_Area" localSheetId="18">'17'!$A$1:$AG$92</definedName>
    <definedName name="_xlnm.Print_Area" localSheetId="20">'19'!$A$1:$AG$92</definedName>
    <definedName name="_xlnm.Print_Area" localSheetId="3">'2'!$A$1:$BF$68</definedName>
    <definedName name="_xlnm.Print_Area" localSheetId="21">'20'!$A$1:$R$8</definedName>
    <definedName name="_xlnm.Print_Area" localSheetId="22">'21'!$A$1:$P$84</definedName>
    <definedName name="_xlnm.Print_Area" localSheetId="23">'22'!$A$1:$R$8</definedName>
    <definedName name="_xlnm.Print_Area" localSheetId="24">'23'!$A$1:$P$96</definedName>
    <definedName name="_xlnm.Print_Area" localSheetId="25">'24'!$A$1:$R$8</definedName>
    <definedName name="_xlnm.Print_Area" localSheetId="26">'25'!$A$1:$P$95</definedName>
    <definedName name="_xlnm.Print_Area" localSheetId="4">'3'!$A$1:$BF$68</definedName>
    <definedName name="_xlnm.Print_Area" localSheetId="5">'4'!$A$1:$Q$20</definedName>
    <definedName name="_xlnm.Print_Area" localSheetId="6">'5'!$A$1:$Q$20</definedName>
    <definedName name="_xlnm.Print_Area" localSheetId="9">'8'!$A$1:$Q$96</definedName>
    <definedName name="_xlnm.Print_Area" localSheetId="10">'9'!$A$1:$Q$96</definedName>
    <definedName name="_xlnm.Print_Area" localSheetId="0">Indice!$B$1:$N$23</definedName>
    <definedName name="Z_D2454DF7_9151_402B_B9E4_208D72282370_.wvu.Cols" localSheetId="27" hidden="1">'1 (2)'!#REF!</definedName>
    <definedName name="Z_D2454DF7_9151_402B_B9E4_208D72282370_.wvu.Cols" localSheetId="11" hidden="1">'10'!#REF!</definedName>
    <definedName name="Z_D2454DF7_9151_402B_B9E4_208D72282370_.wvu.Cols" localSheetId="12" hidden="1">'11'!#REF!</definedName>
    <definedName name="Z_D2454DF7_9151_402B_B9E4_208D72282370_.wvu.Cols" localSheetId="13" hidden="1">'12'!#REF!</definedName>
    <definedName name="Z_D2454DF7_9151_402B_B9E4_208D72282370_.wvu.Cols" localSheetId="14" hidden="1">'13'!#REF!</definedName>
    <definedName name="Z_D2454DF7_9151_402B_B9E4_208D72282370_.wvu.Cols" localSheetId="15" hidden="1">'14'!#REF!</definedName>
    <definedName name="Z_D2454DF7_9151_402B_B9E4_208D72282370_.wvu.Cols" localSheetId="16" hidden="1">'15'!#REF!</definedName>
    <definedName name="Z_D2454DF7_9151_402B_B9E4_208D72282370_.wvu.Cols" localSheetId="17" hidden="1">'16'!#REF!</definedName>
    <definedName name="Z_D2454DF7_9151_402B_B9E4_208D72282370_.wvu.Cols" localSheetId="18" hidden="1">'17'!#REF!</definedName>
    <definedName name="Z_D2454DF7_9151_402B_B9E4_208D72282370_.wvu.Cols" localSheetId="19" hidden="1">'18'!#REF!</definedName>
    <definedName name="Z_D2454DF7_9151_402B_B9E4_208D72282370_.wvu.Cols" localSheetId="20" hidden="1">'19'!#REF!</definedName>
    <definedName name="Z_D2454DF7_9151_402B_B9E4_208D72282370_.wvu.Cols" localSheetId="21" hidden="1">'20'!#REF!</definedName>
    <definedName name="Z_D2454DF7_9151_402B_B9E4_208D72282370_.wvu.Cols" localSheetId="22" hidden="1">'21'!#REF!</definedName>
    <definedName name="Z_D2454DF7_9151_402B_B9E4_208D72282370_.wvu.Cols" localSheetId="23" hidden="1">'22'!#REF!</definedName>
    <definedName name="Z_D2454DF7_9151_402B_B9E4_208D72282370_.wvu.Cols" localSheetId="24" hidden="1">'23'!#REF!</definedName>
    <definedName name="Z_D2454DF7_9151_402B_B9E4_208D72282370_.wvu.Cols" localSheetId="25" hidden="1">'24'!#REF!</definedName>
    <definedName name="Z_D2454DF7_9151_402B_B9E4_208D72282370_.wvu.Cols" localSheetId="26" hidden="1">'25'!#REF!</definedName>
    <definedName name="Z_D2454DF7_9151_402B_B9E4_208D72282370_.wvu.Cols" localSheetId="5" hidden="1">'4'!#REF!</definedName>
    <definedName name="Z_D2454DF7_9151_402B_B9E4_208D72282370_.wvu.Cols" localSheetId="6" hidden="1">'5'!#REF!</definedName>
    <definedName name="Z_D2454DF7_9151_402B_B9E4_208D72282370_.wvu.Cols" localSheetId="7" hidden="1">'6'!#REF!</definedName>
    <definedName name="Z_D2454DF7_9151_402B_B9E4_208D72282370_.wvu.Cols" localSheetId="8" hidden="1">'7'!#REF!</definedName>
    <definedName name="Z_D2454DF7_9151_402B_B9E4_208D72282370_.wvu.Cols" localSheetId="9" hidden="1">'8'!#REF!</definedName>
    <definedName name="Z_D2454DF7_9151_402B_B9E4_208D72282370_.wvu.Cols" localSheetId="10" hidden="1">'9'!#REF!</definedName>
    <definedName name="Z_D2454DF7_9151_402B_B9E4_208D72282370_.wvu.PrintArea" localSheetId="12" hidden="1">'11'!$A$1:$AG$92</definedName>
    <definedName name="Z_D2454DF7_9151_402B_B9E4_208D72282370_.wvu.PrintArea" localSheetId="14" hidden="1">'13'!$A$1:$AG$92</definedName>
    <definedName name="Z_D2454DF7_9151_402B_B9E4_208D72282370_.wvu.PrintArea" localSheetId="16" hidden="1">'15'!$A$1:$AG$92</definedName>
    <definedName name="Z_D2454DF7_9151_402B_B9E4_208D72282370_.wvu.PrintArea" localSheetId="18" hidden="1">'17'!$A$1:$AG$92</definedName>
    <definedName name="Z_D2454DF7_9151_402B_B9E4_208D72282370_.wvu.PrintArea" localSheetId="20" hidden="1">'19'!$A$1:$AG$92</definedName>
    <definedName name="Z_D2454DF7_9151_402B_B9E4_208D72282370_.wvu.PrintArea" localSheetId="21" hidden="1">'20'!$A$1:$R$8</definedName>
    <definedName name="Z_D2454DF7_9151_402B_B9E4_208D72282370_.wvu.PrintArea" localSheetId="22" hidden="1">'21'!$A$1:$P$84</definedName>
    <definedName name="Z_D2454DF7_9151_402B_B9E4_208D72282370_.wvu.PrintArea" localSheetId="23" hidden="1">'22'!$A$1:$R$8</definedName>
    <definedName name="Z_D2454DF7_9151_402B_B9E4_208D72282370_.wvu.PrintArea" localSheetId="24" hidden="1">'23'!$A$1:$P$96</definedName>
    <definedName name="Z_D2454DF7_9151_402B_B9E4_208D72282370_.wvu.PrintArea" localSheetId="25" hidden="1">'24'!$A$1:$R$8</definedName>
    <definedName name="Z_D2454DF7_9151_402B_B9E4_208D72282370_.wvu.PrintArea" localSheetId="26" hidden="1">'25'!$A$1:$P$95</definedName>
    <definedName name="Z_D2454DF7_9151_402B_B9E4_208D72282370_.wvu.PrintArea" localSheetId="5" hidden="1">'4'!$A$1:$Q$61</definedName>
    <definedName name="Z_D2454DF7_9151_402B_B9E4_208D72282370_.wvu.PrintArea" localSheetId="6" hidden="1">'5'!$A$1:$Q$61</definedName>
    <definedName name="Z_D2454DF7_9151_402B_B9E4_208D72282370_.wvu.PrintArea" localSheetId="9" hidden="1">'8'!$A$1:$P$96</definedName>
    <definedName name="Z_D2454DF7_9151_402B_B9E4_208D72282370_.wvu.PrintArea" localSheetId="10" hidden="1">'9'!$A$1:$P$96</definedName>
    <definedName name="Z_D2454DF7_9151_402B_B9E4_208D72282370_.wvu.PrintArea" localSheetId="0" hidden="1">Indice!$B$1:$N$23</definedName>
  </definedNames>
  <calcPr calcId="191029"/>
  <customWorkbookViews>
    <customWorkbookView name="Maria João Lima - Vista pessoal" guid="{D2454DF7-9151-402B-B9E4-208D72282370}" mergeInterval="0" personalView="1" maximized="1" windowWidth="1436" windowHeight="675" activeSheetId="2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2" i="101" l="1"/>
  <c r="BE51" i="92"/>
  <c r="BE52" i="92"/>
  <c r="BE53" i="92"/>
  <c r="BE54" i="92"/>
  <c r="BE55" i="92"/>
  <c r="BE56" i="92"/>
  <c r="BE57" i="92"/>
  <c r="BE58" i="92"/>
  <c r="BE62" i="92"/>
  <c r="BE63" i="92"/>
  <c r="C19" i="91"/>
  <c r="D19" i="91"/>
  <c r="E19" i="91"/>
  <c r="F19" i="91"/>
  <c r="G19" i="91"/>
  <c r="H19" i="91"/>
  <c r="I19" i="91"/>
  <c r="J19" i="91"/>
  <c r="K19" i="91"/>
  <c r="L19" i="91"/>
  <c r="M19" i="91"/>
  <c r="N19" i="91"/>
  <c r="O19" i="91"/>
  <c r="P19" i="91"/>
  <c r="Q19" i="91"/>
  <c r="R19" i="91"/>
  <c r="BE14" i="92"/>
  <c r="BF14" i="92"/>
  <c r="BE58" i="91"/>
  <c r="BF58" i="91" s="1"/>
  <c r="BE36" i="91"/>
  <c r="BF36" i="91" s="1"/>
  <c r="W63" i="92"/>
  <c r="X63" i="92"/>
  <c r="Y63" i="92"/>
  <c r="Z63" i="92"/>
  <c r="AA63" i="92"/>
  <c r="AB63" i="92"/>
  <c r="AC63" i="92"/>
  <c r="AD63" i="92"/>
  <c r="AE63" i="92"/>
  <c r="AF63" i="92"/>
  <c r="AG63" i="92"/>
  <c r="AH63" i="92"/>
  <c r="AI63" i="92"/>
  <c r="AJ63" i="92"/>
  <c r="AK63" i="92"/>
  <c r="AL63" i="92"/>
  <c r="V63" i="92"/>
  <c r="R63" i="92"/>
  <c r="C63" i="92"/>
  <c r="D63" i="92"/>
  <c r="E63" i="92"/>
  <c r="F63" i="92"/>
  <c r="G63" i="92"/>
  <c r="H63" i="92"/>
  <c r="I63" i="92"/>
  <c r="J63" i="92"/>
  <c r="K63" i="92"/>
  <c r="L63" i="92"/>
  <c r="M63" i="92"/>
  <c r="N63" i="92"/>
  <c r="O63" i="92"/>
  <c r="P63" i="92"/>
  <c r="Q63" i="92"/>
  <c r="B63" i="92"/>
  <c r="W41" i="92"/>
  <c r="X41" i="92"/>
  <c r="Y41" i="92"/>
  <c r="Z41" i="92"/>
  <c r="AA41" i="92"/>
  <c r="AB41" i="92"/>
  <c r="AC41" i="92"/>
  <c r="AD41" i="92"/>
  <c r="AE41" i="92"/>
  <c r="AF41" i="92"/>
  <c r="AG41" i="92"/>
  <c r="AH41" i="92"/>
  <c r="AI41" i="92"/>
  <c r="AJ41" i="92"/>
  <c r="AK41" i="92"/>
  <c r="AL41" i="92"/>
  <c r="V41" i="92"/>
  <c r="C41" i="92"/>
  <c r="D41" i="92"/>
  <c r="E41" i="92"/>
  <c r="F41" i="92"/>
  <c r="G41" i="92"/>
  <c r="H41" i="92"/>
  <c r="I41" i="92"/>
  <c r="J41" i="92"/>
  <c r="K41" i="92"/>
  <c r="L41" i="92"/>
  <c r="M41" i="92"/>
  <c r="N41" i="92"/>
  <c r="O41" i="92"/>
  <c r="P41" i="92"/>
  <c r="Q41" i="92"/>
  <c r="R41" i="92"/>
  <c r="B41" i="92"/>
  <c r="W19" i="92"/>
  <c r="X19" i="92"/>
  <c r="Y19" i="92"/>
  <c r="Z19" i="92"/>
  <c r="AA19" i="92"/>
  <c r="AB19" i="92"/>
  <c r="AC19" i="92"/>
  <c r="AD19" i="92"/>
  <c r="AE19" i="92"/>
  <c r="AF19" i="92"/>
  <c r="AG19" i="92"/>
  <c r="AH19" i="92"/>
  <c r="AI19" i="92"/>
  <c r="AJ19" i="92"/>
  <c r="AK19" i="92"/>
  <c r="AL19" i="92"/>
  <c r="AM19" i="92" s="1"/>
  <c r="V19" i="92"/>
  <c r="C19" i="92"/>
  <c r="D19" i="92"/>
  <c r="E19" i="92"/>
  <c r="F19" i="92"/>
  <c r="G19" i="92"/>
  <c r="H19" i="92"/>
  <c r="I19" i="92"/>
  <c r="J19" i="92"/>
  <c r="K19" i="92"/>
  <c r="L19" i="92"/>
  <c r="M19" i="92"/>
  <c r="N19" i="92"/>
  <c r="O19" i="92"/>
  <c r="P19" i="92"/>
  <c r="Q19" i="92"/>
  <c r="R19" i="92"/>
  <c r="B19" i="92"/>
  <c r="W63" i="91"/>
  <c r="X63" i="91"/>
  <c r="Y63" i="91"/>
  <c r="Z63" i="91"/>
  <c r="AA63" i="91"/>
  <c r="AB63" i="91"/>
  <c r="AC63" i="91"/>
  <c r="AD63" i="91"/>
  <c r="AE63" i="91"/>
  <c r="AF63" i="91"/>
  <c r="AG63" i="91"/>
  <c r="AH63" i="91"/>
  <c r="AI63" i="91"/>
  <c r="AJ63" i="91"/>
  <c r="AK63" i="91"/>
  <c r="AL63" i="91"/>
  <c r="V63" i="91"/>
  <c r="C63" i="91"/>
  <c r="D63" i="91"/>
  <c r="E63" i="91"/>
  <c r="F63" i="91"/>
  <c r="G63" i="91"/>
  <c r="H63" i="91"/>
  <c r="I63" i="91"/>
  <c r="J63" i="91"/>
  <c r="K63" i="91"/>
  <c r="L63" i="91"/>
  <c r="M63" i="91"/>
  <c r="N63" i="91"/>
  <c r="O63" i="91"/>
  <c r="P63" i="91"/>
  <c r="Q63" i="91"/>
  <c r="R63" i="91"/>
  <c r="B63" i="91"/>
  <c r="W41" i="91"/>
  <c r="X41" i="91"/>
  <c r="Y41" i="91"/>
  <c r="Z41" i="91"/>
  <c r="AA41" i="91"/>
  <c r="AB41" i="91"/>
  <c r="AC41" i="91"/>
  <c r="AD41" i="91"/>
  <c r="AE41" i="91"/>
  <c r="AF41" i="91"/>
  <c r="AG41" i="91"/>
  <c r="AH41" i="91"/>
  <c r="AI41" i="91"/>
  <c r="AJ41" i="91"/>
  <c r="AK41" i="91"/>
  <c r="AL41" i="91"/>
  <c r="V41" i="91"/>
  <c r="C41" i="91"/>
  <c r="D41" i="91"/>
  <c r="E41" i="91"/>
  <c r="F41" i="91"/>
  <c r="G41" i="91"/>
  <c r="H41" i="91"/>
  <c r="I41" i="91"/>
  <c r="J41" i="91"/>
  <c r="K41" i="91"/>
  <c r="L41" i="91"/>
  <c r="M41" i="91"/>
  <c r="N41" i="91"/>
  <c r="O41" i="91"/>
  <c r="P41" i="91"/>
  <c r="Q41" i="91"/>
  <c r="R41" i="91"/>
  <c r="B41" i="91"/>
  <c r="W19" i="91"/>
  <c r="X19" i="91"/>
  <c r="Y19" i="91"/>
  <c r="Z19" i="91"/>
  <c r="AA19" i="91"/>
  <c r="AB19" i="91"/>
  <c r="AC19" i="91"/>
  <c r="AD19" i="91"/>
  <c r="AE19" i="91"/>
  <c r="AF19" i="91"/>
  <c r="AG19" i="91"/>
  <c r="AH19" i="91"/>
  <c r="AI19" i="91"/>
  <c r="AJ19" i="91"/>
  <c r="V19" i="91"/>
  <c r="B19" i="91"/>
  <c r="A63" i="91"/>
  <c r="L84" i="70"/>
  <c r="N84" i="70"/>
  <c r="O84" i="70"/>
  <c r="P84" i="70"/>
  <c r="L85" i="70"/>
  <c r="N85" i="70"/>
  <c r="O85" i="70"/>
  <c r="P85" i="70"/>
  <c r="L86" i="70"/>
  <c r="N86" i="70"/>
  <c r="O86" i="70"/>
  <c r="P86" i="70"/>
  <c r="O87" i="70"/>
  <c r="L88" i="70"/>
  <c r="N88" i="70"/>
  <c r="O88" i="70"/>
  <c r="P88" i="70"/>
  <c r="L89" i="70"/>
  <c r="N89" i="70"/>
  <c r="O89" i="70"/>
  <c r="P89" i="70"/>
  <c r="O90" i="70"/>
  <c r="L91" i="70"/>
  <c r="N91" i="70"/>
  <c r="O91" i="70"/>
  <c r="P91" i="70"/>
  <c r="O92" i="70"/>
  <c r="L93" i="70"/>
  <c r="N93" i="70"/>
  <c r="O93" i="70"/>
  <c r="P93" i="70"/>
  <c r="F84" i="70"/>
  <c r="F85" i="70"/>
  <c r="F86" i="70"/>
  <c r="F88" i="70"/>
  <c r="F89" i="70"/>
  <c r="F91" i="70"/>
  <c r="F93" i="70"/>
  <c r="I95" i="68"/>
  <c r="H95" i="68"/>
  <c r="F93" i="68"/>
  <c r="F94" i="68"/>
  <c r="C95" i="68"/>
  <c r="B95" i="68"/>
  <c r="O78" i="66"/>
  <c r="N79" i="66"/>
  <c r="P79" i="66" s="1"/>
  <c r="O79" i="66"/>
  <c r="N80" i="66"/>
  <c r="O80" i="66"/>
  <c r="P80" i="66" s="1"/>
  <c r="N81" i="66"/>
  <c r="O81" i="66"/>
  <c r="P81" i="66"/>
  <c r="N82" i="66"/>
  <c r="O82" i="66"/>
  <c r="P82" i="66"/>
  <c r="L79" i="66"/>
  <c r="L80" i="66"/>
  <c r="L81" i="66"/>
  <c r="L82" i="66"/>
  <c r="F79" i="66"/>
  <c r="F80" i="66"/>
  <c r="F81" i="66"/>
  <c r="F82" i="66"/>
  <c r="N76" i="66"/>
  <c r="O76" i="66"/>
  <c r="P76" i="66" s="1"/>
  <c r="N77" i="66"/>
  <c r="O77" i="66"/>
  <c r="L76" i="66"/>
  <c r="L77" i="66"/>
  <c r="F76" i="66"/>
  <c r="F77" i="66"/>
  <c r="L26" i="66"/>
  <c r="L27" i="66"/>
  <c r="N26" i="66"/>
  <c r="O26" i="66"/>
  <c r="P26" i="66"/>
  <c r="N27" i="66"/>
  <c r="O27" i="66"/>
  <c r="P27" i="66" s="1"/>
  <c r="O28" i="66"/>
  <c r="N29" i="66"/>
  <c r="O29" i="66"/>
  <c r="P29" i="66"/>
  <c r="N30" i="66"/>
  <c r="O30" i="66"/>
  <c r="P30" i="66"/>
  <c r="N31" i="66"/>
  <c r="O31" i="66"/>
  <c r="P31" i="66" s="1"/>
  <c r="F26" i="66"/>
  <c r="F27" i="66"/>
  <c r="F29" i="66"/>
  <c r="F30" i="66"/>
  <c r="AF89" i="101"/>
  <c r="AG89" i="101"/>
  <c r="AJ89" i="101"/>
  <c r="AK89" i="101"/>
  <c r="AL89" i="101"/>
  <c r="AM89" i="101"/>
  <c r="AP89" i="101" s="1"/>
  <c r="AN89" i="101"/>
  <c r="AQ89" i="101"/>
  <c r="AE90" i="101"/>
  <c r="AF90" i="101"/>
  <c r="AG90" i="101"/>
  <c r="AI90" i="101"/>
  <c r="AO90" i="101" s="1"/>
  <c r="AJ90" i="101"/>
  <c r="AK90" i="101"/>
  <c r="AL90" i="101"/>
  <c r="AM90" i="101"/>
  <c r="AP90" i="101" s="1"/>
  <c r="AN90" i="101"/>
  <c r="AQ90" i="101"/>
  <c r="AE91" i="101"/>
  <c r="AF91" i="101"/>
  <c r="AG91" i="101"/>
  <c r="AI91" i="101"/>
  <c r="AO91" i="101" s="1"/>
  <c r="AJ91" i="101"/>
  <c r="AK91" i="101"/>
  <c r="AL91" i="101"/>
  <c r="AM91" i="101"/>
  <c r="AP91" i="101" s="1"/>
  <c r="AN91" i="101"/>
  <c r="AQ91" i="101"/>
  <c r="AE92" i="101"/>
  <c r="AF92" i="101"/>
  <c r="AG92" i="101"/>
  <c r="AI92" i="101"/>
  <c r="AO92" i="101" s="1"/>
  <c r="AJ92" i="101"/>
  <c r="AK92" i="101"/>
  <c r="AL92" i="101"/>
  <c r="AM92" i="101"/>
  <c r="AP92" i="101" s="1"/>
  <c r="AN92" i="101"/>
  <c r="AQ92" i="101"/>
  <c r="AE93" i="101"/>
  <c r="AF93" i="101"/>
  <c r="AG93" i="101"/>
  <c r="AI93" i="101"/>
  <c r="AO93" i="101" s="1"/>
  <c r="AJ93" i="101"/>
  <c r="AK93" i="101"/>
  <c r="AL93" i="101"/>
  <c r="AM93" i="101"/>
  <c r="AP93" i="101" s="1"/>
  <c r="AN93" i="101"/>
  <c r="AQ93" i="101"/>
  <c r="AE94" i="101"/>
  <c r="AF94" i="101"/>
  <c r="AG94" i="101"/>
  <c r="AI94" i="101"/>
  <c r="AO94" i="101" s="1"/>
  <c r="AJ94" i="101"/>
  <c r="AK94" i="101"/>
  <c r="AL94" i="101"/>
  <c r="AM94" i="101"/>
  <c r="AP94" i="101" s="1"/>
  <c r="AN94" i="101"/>
  <c r="AQ94" i="101"/>
  <c r="H27" i="101"/>
  <c r="I27" i="101"/>
  <c r="J27" i="101"/>
  <c r="K27" i="101"/>
  <c r="L27" i="101"/>
  <c r="M27" i="101"/>
  <c r="N27" i="101"/>
  <c r="O27" i="101"/>
  <c r="P27" i="101"/>
  <c r="H28" i="101"/>
  <c r="H33" i="101" s="1"/>
  <c r="I28" i="101"/>
  <c r="J28" i="101"/>
  <c r="J33" i="101" s="1"/>
  <c r="K28" i="101"/>
  <c r="L28" i="101"/>
  <c r="L33" i="101" s="1"/>
  <c r="M28" i="101"/>
  <c r="N28" i="101"/>
  <c r="O28" i="101"/>
  <c r="P28" i="101"/>
  <c r="H29" i="101"/>
  <c r="I29" i="101"/>
  <c r="I33" i="101" s="1"/>
  <c r="J29" i="101"/>
  <c r="K29" i="101"/>
  <c r="L29" i="101"/>
  <c r="M29" i="101"/>
  <c r="M33" i="101" s="1"/>
  <c r="N29" i="101"/>
  <c r="O29" i="101"/>
  <c r="P29" i="101"/>
  <c r="H30" i="101"/>
  <c r="I30" i="101"/>
  <c r="J30" i="101"/>
  <c r="K30" i="101"/>
  <c r="L30" i="101"/>
  <c r="M30" i="101"/>
  <c r="N30" i="101"/>
  <c r="O30" i="101"/>
  <c r="P30" i="101"/>
  <c r="H31" i="101"/>
  <c r="I31" i="101"/>
  <c r="J31" i="101"/>
  <c r="K31" i="101"/>
  <c r="L31" i="101"/>
  <c r="M31" i="101"/>
  <c r="N31" i="101"/>
  <c r="O31" i="101"/>
  <c r="P31" i="101"/>
  <c r="H32" i="101"/>
  <c r="I32" i="101"/>
  <c r="J32" i="101"/>
  <c r="K32" i="101"/>
  <c r="L32" i="101"/>
  <c r="M32" i="101"/>
  <c r="N32" i="101"/>
  <c r="O32" i="101"/>
  <c r="P32" i="101"/>
  <c r="R32" i="101"/>
  <c r="S32" i="101"/>
  <c r="T32" i="101"/>
  <c r="U32" i="101"/>
  <c r="V32" i="101"/>
  <c r="W32" i="101"/>
  <c r="K33" i="101"/>
  <c r="N33" i="101"/>
  <c r="O33" i="101"/>
  <c r="P33" i="101"/>
  <c r="H38" i="101"/>
  <c r="K38" i="101"/>
  <c r="R38" i="101"/>
  <c r="U38" i="101"/>
  <c r="H40" i="101"/>
  <c r="I40" i="101"/>
  <c r="J40" i="101"/>
  <c r="K40" i="101"/>
  <c r="L40" i="101"/>
  <c r="M40" i="101"/>
  <c r="N40" i="101"/>
  <c r="O40" i="101"/>
  <c r="P40" i="101"/>
  <c r="H41" i="101"/>
  <c r="I41" i="101"/>
  <c r="J41" i="101"/>
  <c r="K41" i="101"/>
  <c r="L41" i="101"/>
  <c r="M41" i="101"/>
  <c r="N41" i="101"/>
  <c r="O41" i="101"/>
  <c r="P41" i="101"/>
  <c r="H42" i="101"/>
  <c r="I42" i="101"/>
  <c r="J42" i="101"/>
  <c r="K42" i="101"/>
  <c r="L42" i="101"/>
  <c r="M42" i="101"/>
  <c r="N42" i="101"/>
  <c r="O42" i="101"/>
  <c r="P42" i="101"/>
  <c r="H43" i="101"/>
  <c r="I43" i="101"/>
  <c r="J43" i="101"/>
  <c r="K43" i="101"/>
  <c r="L43" i="101"/>
  <c r="M43" i="101"/>
  <c r="N43" i="101"/>
  <c r="O43" i="101"/>
  <c r="P43" i="101"/>
  <c r="H44" i="101"/>
  <c r="I44" i="101"/>
  <c r="J44" i="101"/>
  <c r="K44" i="101"/>
  <c r="L44" i="101"/>
  <c r="M44" i="101"/>
  <c r="N44" i="101"/>
  <c r="O44" i="101"/>
  <c r="P44" i="101"/>
  <c r="H45" i="101"/>
  <c r="I45" i="101"/>
  <c r="J45" i="101"/>
  <c r="K45" i="101"/>
  <c r="L45" i="101"/>
  <c r="M45" i="101"/>
  <c r="N45" i="101"/>
  <c r="O45" i="101"/>
  <c r="P45" i="101"/>
  <c r="H46" i="101"/>
  <c r="I46" i="101"/>
  <c r="J46" i="101"/>
  <c r="K46" i="101"/>
  <c r="L46" i="101"/>
  <c r="M46" i="101"/>
  <c r="N46" i="101"/>
  <c r="O46" i="101"/>
  <c r="P46" i="101"/>
  <c r="H47" i="101"/>
  <c r="I47" i="101"/>
  <c r="J47" i="101"/>
  <c r="K47" i="101"/>
  <c r="L47" i="101"/>
  <c r="M47" i="101"/>
  <c r="N47" i="101"/>
  <c r="O47" i="101"/>
  <c r="P47" i="101"/>
  <c r="H48" i="101"/>
  <c r="I48" i="101"/>
  <c r="J48" i="101"/>
  <c r="K48" i="101"/>
  <c r="L48" i="101"/>
  <c r="M48" i="101"/>
  <c r="N48" i="101"/>
  <c r="O48" i="101"/>
  <c r="P48" i="101"/>
  <c r="AO40" i="99"/>
  <c r="AP40" i="99"/>
  <c r="AQ40" i="99"/>
  <c r="AE40" i="99"/>
  <c r="AF40" i="99"/>
  <c r="AG40" i="99"/>
  <c r="AI40" i="99"/>
  <c r="AJ40" i="99"/>
  <c r="AK40" i="99"/>
  <c r="AL40" i="99"/>
  <c r="AM40" i="99"/>
  <c r="AN40" i="99"/>
  <c r="S32" i="99"/>
  <c r="T32" i="99"/>
  <c r="U32" i="99"/>
  <c r="AA32" i="99" s="1"/>
  <c r="V32" i="99"/>
  <c r="AB32" i="99" s="1"/>
  <c r="W32" i="99"/>
  <c r="R32" i="99"/>
  <c r="X32" i="99" s="1"/>
  <c r="X8" i="99"/>
  <c r="Y8" i="99"/>
  <c r="Z8" i="99"/>
  <c r="AA8" i="99"/>
  <c r="AB8" i="99"/>
  <c r="AC8" i="99"/>
  <c r="X9" i="99"/>
  <c r="Y9" i="99"/>
  <c r="Z9" i="99"/>
  <c r="AA9" i="99"/>
  <c r="AB9" i="99"/>
  <c r="AC9" i="99"/>
  <c r="X10" i="99"/>
  <c r="Y10" i="99"/>
  <c r="Z10" i="99"/>
  <c r="AA10" i="99"/>
  <c r="AB10" i="99"/>
  <c r="AC10" i="99"/>
  <c r="X11" i="99"/>
  <c r="Y11" i="99"/>
  <c r="Z11" i="99"/>
  <c r="AA11" i="99"/>
  <c r="AB11" i="99"/>
  <c r="AC11" i="99"/>
  <c r="X12" i="99"/>
  <c r="Y12" i="99"/>
  <c r="Z12" i="99"/>
  <c r="AA12" i="99"/>
  <c r="AB12" i="99"/>
  <c r="AC12" i="99"/>
  <c r="X13" i="99"/>
  <c r="Y13" i="99"/>
  <c r="Z13" i="99"/>
  <c r="AA13" i="99"/>
  <c r="AB13" i="99"/>
  <c r="AC13" i="99"/>
  <c r="X14" i="99"/>
  <c r="Y14" i="99"/>
  <c r="Z14" i="99"/>
  <c r="AA14" i="99"/>
  <c r="AB14" i="99"/>
  <c r="AC14" i="99"/>
  <c r="X15" i="99"/>
  <c r="Y15" i="99"/>
  <c r="Z15" i="99"/>
  <c r="AA15" i="99"/>
  <c r="AB15" i="99"/>
  <c r="AC15" i="99"/>
  <c r="X16" i="99"/>
  <c r="Y16" i="99"/>
  <c r="Z16" i="99"/>
  <c r="AA16" i="99"/>
  <c r="AB16" i="99"/>
  <c r="AC16" i="99"/>
  <c r="X17" i="99"/>
  <c r="Y17" i="99"/>
  <c r="Z17" i="99"/>
  <c r="AA17" i="99"/>
  <c r="AB17" i="99"/>
  <c r="AC17" i="99"/>
  <c r="X18" i="99"/>
  <c r="Y18" i="99"/>
  <c r="Z18" i="99"/>
  <c r="AA18" i="99"/>
  <c r="AB18" i="99"/>
  <c r="AC18" i="99"/>
  <c r="X19" i="99"/>
  <c r="Y19" i="99"/>
  <c r="Z19" i="99"/>
  <c r="AA19" i="99"/>
  <c r="AB19" i="99"/>
  <c r="AC19" i="99"/>
  <c r="X20" i="99"/>
  <c r="Y20" i="99"/>
  <c r="Z20" i="99"/>
  <c r="AA20" i="99"/>
  <c r="AB20" i="99"/>
  <c r="AC20" i="99"/>
  <c r="X21" i="99"/>
  <c r="Y21" i="99"/>
  <c r="Z21" i="99"/>
  <c r="AA21" i="99"/>
  <c r="AB21" i="99"/>
  <c r="AC21" i="99"/>
  <c r="X22" i="99"/>
  <c r="Y22" i="99"/>
  <c r="Z22" i="99"/>
  <c r="AA22" i="99"/>
  <c r="AB22" i="99"/>
  <c r="AC22" i="99"/>
  <c r="X23" i="99"/>
  <c r="Y23" i="99"/>
  <c r="Z23" i="99"/>
  <c r="AA23" i="99"/>
  <c r="AB23" i="99"/>
  <c r="AC23" i="99"/>
  <c r="X24" i="99"/>
  <c r="Y24" i="99"/>
  <c r="Z24" i="99"/>
  <c r="AA24" i="99"/>
  <c r="AB24" i="99"/>
  <c r="AC24" i="99"/>
  <c r="X25" i="99"/>
  <c r="Y25" i="99"/>
  <c r="Z25" i="99"/>
  <c r="AA25" i="99"/>
  <c r="AB25" i="99"/>
  <c r="AC25" i="99"/>
  <c r="X26" i="99"/>
  <c r="Y26" i="99"/>
  <c r="Z26" i="99"/>
  <c r="AA26" i="99"/>
  <c r="AB26" i="99"/>
  <c r="AC26" i="99"/>
  <c r="X27" i="99"/>
  <c r="Y27" i="99"/>
  <c r="Z27" i="99"/>
  <c r="AA27" i="99"/>
  <c r="AB27" i="99"/>
  <c r="AC27" i="99"/>
  <c r="X28" i="99"/>
  <c r="Y28" i="99"/>
  <c r="Z28" i="99"/>
  <c r="AA28" i="99"/>
  <c r="AB28" i="99"/>
  <c r="AC28" i="99"/>
  <c r="X29" i="99"/>
  <c r="Y29" i="99"/>
  <c r="Z29" i="99"/>
  <c r="AA29" i="99"/>
  <c r="AB29" i="99"/>
  <c r="AC29" i="99"/>
  <c r="X30" i="99"/>
  <c r="Y30" i="99"/>
  <c r="Z30" i="99"/>
  <c r="AA30" i="99"/>
  <c r="AB30" i="99"/>
  <c r="AC30" i="99"/>
  <c r="X31" i="99"/>
  <c r="Y31" i="99"/>
  <c r="Z31" i="99"/>
  <c r="AA31" i="99"/>
  <c r="AB31" i="99"/>
  <c r="AC31" i="99"/>
  <c r="Y32" i="99"/>
  <c r="Z32" i="99"/>
  <c r="AC32" i="99"/>
  <c r="H41" i="99"/>
  <c r="I41" i="99"/>
  <c r="J41" i="99"/>
  <c r="K41" i="99"/>
  <c r="L41" i="99"/>
  <c r="M41" i="99"/>
  <c r="H42" i="99"/>
  <c r="I42" i="99"/>
  <c r="J42" i="99"/>
  <c r="K42" i="99"/>
  <c r="L42" i="99"/>
  <c r="M42" i="99"/>
  <c r="H43" i="99"/>
  <c r="I43" i="99"/>
  <c r="J43" i="99"/>
  <c r="K43" i="99"/>
  <c r="L43" i="99"/>
  <c r="M43" i="99"/>
  <c r="H44" i="99"/>
  <c r="I44" i="99"/>
  <c r="J44" i="99"/>
  <c r="K44" i="99"/>
  <c r="L44" i="99"/>
  <c r="M44" i="99"/>
  <c r="H45" i="99"/>
  <c r="I45" i="99"/>
  <c r="J45" i="99"/>
  <c r="K45" i="99"/>
  <c r="L45" i="99"/>
  <c r="M45" i="99"/>
  <c r="H46" i="99"/>
  <c r="I46" i="99"/>
  <c r="J46" i="99"/>
  <c r="K46" i="99"/>
  <c r="L46" i="99"/>
  <c r="M46" i="99"/>
  <c r="H47" i="99"/>
  <c r="I47" i="99"/>
  <c r="J47" i="99"/>
  <c r="K47" i="99"/>
  <c r="L47" i="99"/>
  <c r="M47" i="99"/>
  <c r="H48" i="99"/>
  <c r="I48" i="99"/>
  <c r="J48" i="99"/>
  <c r="K48" i="99"/>
  <c r="L48" i="99"/>
  <c r="M48" i="99"/>
  <c r="H49" i="99"/>
  <c r="I49" i="99"/>
  <c r="J49" i="99"/>
  <c r="K49" i="99"/>
  <c r="L49" i="99"/>
  <c r="M49" i="99"/>
  <c r="H50" i="99"/>
  <c r="I50" i="99"/>
  <c r="J50" i="99"/>
  <c r="K50" i="99"/>
  <c r="L50" i="99"/>
  <c r="M50" i="99"/>
  <c r="H51" i="99"/>
  <c r="I51" i="99"/>
  <c r="J51" i="99"/>
  <c r="K51" i="99"/>
  <c r="L51" i="99"/>
  <c r="M51" i="99"/>
  <c r="H52" i="99"/>
  <c r="I52" i="99"/>
  <c r="J52" i="99"/>
  <c r="K52" i="99"/>
  <c r="L52" i="99"/>
  <c r="M52" i="99"/>
  <c r="H53" i="99"/>
  <c r="I53" i="99"/>
  <c r="J53" i="99"/>
  <c r="K53" i="99"/>
  <c r="L53" i="99"/>
  <c r="M53" i="99"/>
  <c r="H54" i="99"/>
  <c r="I54" i="99"/>
  <c r="J54" i="99"/>
  <c r="K54" i="99"/>
  <c r="L54" i="99"/>
  <c r="M54" i="99"/>
  <c r="H55" i="99"/>
  <c r="I55" i="99"/>
  <c r="J55" i="99"/>
  <c r="K55" i="99"/>
  <c r="L55" i="99"/>
  <c r="M55" i="99"/>
  <c r="H56" i="99"/>
  <c r="I56" i="99"/>
  <c r="J56" i="99"/>
  <c r="K56" i="99"/>
  <c r="L56" i="99"/>
  <c r="M56" i="99"/>
  <c r="H57" i="99"/>
  <c r="I57" i="99"/>
  <c r="J57" i="99"/>
  <c r="K57" i="99"/>
  <c r="L57" i="99"/>
  <c r="M57" i="99"/>
  <c r="H58" i="99"/>
  <c r="I58" i="99"/>
  <c r="J58" i="99"/>
  <c r="K58" i="99"/>
  <c r="L58" i="99"/>
  <c r="M58" i="99"/>
  <c r="H59" i="99"/>
  <c r="I59" i="99"/>
  <c r="J59" i="99"/>
  <c r="K59" i="99"/>
  <c r="L59" i="99"/>
  <c r="M59" i="99"/>
  <c r="H60" i="99"/>
  <c r="I60" i="99"/>
  <c r="J60" i="99"/>
  <c r="K60" i="99"/>
  <c r="L60" i="99"/>
  <c r="M60" i="99"/>
  <c r="H61" i="99"/>
  <c r="I61" i="99"/>
  <c r="J61" i="99"/>
  <c r="K61" i="99"/>
  <c r="L61" i="99"/>
  <c r="M61" i="99"/>
  <c r="H62" i="99"/>
  <c r="I62" i="99"/>
  <c r="J62" i="99"/>
  <c r="K62" i="99"/>
  <c r="L62" i="99"/>
  <c r="M62" i="99"/>
  <c r="M40" i="99"/>
  <c r="L40" i="99"/>
  <c r="K40" i="99"/>
  <c r="J40" i="99"/>
  <c r="I40" i="99"/>
  <c r="H40" i="99"/>
  <c r="P40" i="99"/>
  <c r="X40" i="99"/>
  <c r="Y40" i="99"/>
  <c r="Z40" i="99"/>
  <c r="AA40" i="99"/>
  <c r="AB40" i="99"/>
  <c r="AC40" i="99"/>
  <c r="N40" i="99"/>
  <c r="O40" i="99"/>
  <c r="X41" i="99"/>
  <c r="X42" i="99"/>
  <c r="X43" i="99"/>
  <c r="X44" i="99"/>
  <c r="X45" i="99"/>
  <c r="X46" i="99"/>
  <c r="X47" i="99"/>
  <c r="X48" i="99"/>
  <c r="X49" i="99"/>
  <c r="X50" i="99"/>
  <c r="X51" i="99"/>
  <c r="X52" i="99"/>
  <c r="X53" i="99"/>
  <c r="X54" i="99"/>
  <c r="X55" i="99"/>
  <c r="X56" i="99"/>
  <c r="X57" i="99"/>
  <c r="X58" i="99"/>
  <c r="X59" i="99"/>
  <c r="X60" i="99"/>
  <c r="X61" i="99"/>
  <c r="C32" i="99"/>
  <c r="D32" i="99"/>
  <c r="E32" i="99"/>
  <c r="F32" i="99"/>
  <c r="G32" i="99"/>
  <c r="B32" i="99"/>
  <c r="B32" i="94"/>
  <c r="C32" i="94"/>
  <c r="D32" i="94"/>
  <c r="E32" i="94"/>
  <c r="F32" i="94"/>
  <c r="G32" i="94"/>
  <c r="X40" i="36"/>
  <c r="X41" i="36"/>
  <c r="X42" i="36"/>
  <c r="X43" i="36"/>
  <c r="X44" i="36"/>
  <c r="X45" i="36"/>
  <c r="X46" i="36"/>
  <c r="X47" i="36"/>
  <c r="X48" i="36"/>
  <c r="X49" i="36"/>
  <c r="X50" i="36"/>
  <c r="X51" i="36"/>
  <c r="X52" i="36"/>
  <c r="X53" i="36"/>
  <c r="X54" i="36"/>
  <c r="X55" i="36"/>
  <c r="X56" i="36"/>
  <c r="X57" i="36"/>
  <c r="X58" i="36"/>
  <c r="X59" i="36"/>
  <c r="X60" i="36"/>
  <c r="X61" i="36"/>
  <c r="F57" i="86"/>
  <c r="B61" i="86"/>
  <c r="C61" i="86"/>
  <c r="E24" i="95"/>
  <c r="N90" i="101"/>
  <c r="N91" i="101"/>
  <c r="T15" i="96"/>
  <c r="U15" i="96"/>
  <c r="S11" i="96"/>
  <c r="T11" i="96"/>
  <c r="U11" i="96"/>
  <c r="E49" i="96"/>
  <c r="F49" i="96"/>
  <c r="G49" i="96"/>
  <c r="H49" i="96"/>
  <c r="J49" i="96"/>
  <c r="N49" i="96" s="1"/>
  <c r="BE13" i="92"/>
  <c r="BE35" i="91"/>
  <c r="BE57" i="91"/>
  <c r="S52" i="91"/>
  <c r="S53" i="91"/>
  <c r="S54" i="91"/>
  <c r="S55" i="91"/>
  <c r="S56" i="91"/>
  <c r="S57" i="91"/>
  <c r="S58" i="91"/>
  <c r="S59" i="91"/>
  <c r="S60" i="91"/>
  <c r="S61" i="91"/>
  <c r="S62" i="91"/>
  <c r="S51" i="91"/>
  <c r="AK19" i="91"/>
  <c r="AL19" i="91"/>
  <c r="N75" i="66"/>
  <c r="O75" i="66"/>
  <c r="L75" i="66"/>
  <c r="F75" i="66"/>
  <c r="N23" i="66"/>
  <c r="O23" i="66"/>
  <c r="N24" i="66"/>
  <c r="O24" i="66"/>
  <c r="N25" i="66"/>
  <c r="O25" i="66"/>
  <c r="L23" i="66"/>
  <c r="L24" i="66"/>
  <c r="L25" i="66"/>
  <c r="L29" i="66"/>
  <c r="L30" i="66"/>
  <c r="L31" i="66"/>
  <c r="F23" i="66"/>
  <c r="F24" i="66"/>
  <c r="F25" i="66"/>
  <c r="F31" i="66"/>
  <c r="D7" i="66"/>
  <c r="E7" i="66"/>
  <c r="D8" i="66"/>
  <c r="E8" i="66"/>
  <c r="D9" i="66"/>
  <c r="E9" i="66"/>
  <c r="D10" i="66"/>
  <c r="E10" i="66"/>
  <c r="D11" i="66"/>
  <c r="E11" i="66"/>
  <c r="D12" i="66"/>
  <c r="E12" i="66"/>
  <c r="D13" i="66"/>
  <c r="E13" i="66"/>
  <c r="D14" i="66"/>
  <c r="E14" i="66"/>
  <c r="D15" i="66"/>
  <c r="E15" i="66"/>
  <c r="D16" i="66"/>
  <c r="E16" i="66"/>
  <c r="D17" i="66"/>
  <c r="E17" i="66"/>
  <c r="D18" i="66"/>
  <c r="E18" i="66"/>
  <c r="D19" i="66"/>
  <c r="E19" i="66"/>
  <c r="D20" i="66"/>
  <c r="E20" i="66"/>
  <c r="D21" i="66"/>
  <c r="E21" i="66"/>
  <c r="D22" i="66"/>
  <c r="E22" i="66"/>
  <c r="D23" i="66"/>
  <c r="E23" i="66"/>
  <c r="D24" i="66"/>
  <c r="E24" i="66"/>
  <c r="D25" i="66"/>
  <c r="E25" i="66"/>
  <c r="D26" i="66"/>
  <c r="E26" i="66"/>
  <c r="D27" i="66"/>
  <c r="E27" i="66"/>
  <c r="D28" i="66"/>
  <c r="E28" i="66"/>
  <c r="D29" i="66"/>
  <c r="E29" i="66"/>
  <c r="D30" i="66"/>
  <c r="E30" i="66"/>
  <c r="D31" i="66"/>
  <c r="E31" i="66"/>
  <c r="AI95" i="101"/>
  <c r="AJ95" i="101"/>
  <c r="AK95" i="101"/>
  <c r="AL95" i="101"/>
  <c r="AM95" i="101"/>
  <c r="AN95" i="101"/>
  <c r="AI97" i="101"/>
  <c r="AJ97" i="101"/>
  <c r="AK97" i="101"/>
  <c r="AL97" i="101"/>
  <c r="AM97" i="101"/>
  <c r="AN97" i="101"/>
  <c r="AE95" i="101"/>
  <c r="AF95" i="101"/>
  <c r="AG95" i="101"/>
  <c r="O89" i="101"/>
  <c r="P89" i="101"/>
  <c r="O90" i="101"/>
  <c r="P90" i="101"/>
  <c r="O91" i="101"/>
  <c r="P91" i="101"/>
  <c r="O92" i="101"/>
  <c r="P92" i="101"/>
  <c r="N93" i="101"/>
  <c r="O93" i="101"/>
  <c r="P93" i="101"/>
  <c r="N94" i="101"/>
  <c r="O94" i="101"/>
  <c r="P94" i="101"/>
  <c r="N95" i="101"/>
  <c r="O95" i="101"/>
  <c r="P95" i="101"/>
  <c r="X40" i="101"/>
  <c r="X41" i="101"/>
  <c r="X42" i="101"/>
  <c r="X43" i="101"/>
  <c r="X44" i="101"/>
  <c r="X45" i="101"/>
  <c r="X46" i="101"/>
  <c r="X47" i="101"/>
  <c r="X48" i="101"/>
  <c r="X49" i="101"/>
  <c r="X50" i="101"/>
  <c r="X51" i="101"/>
  <c r="X52" i="101"/>
  <c r="X53" i="101"/>
  <c r="X54" i="101"/>
  <c r="X55" i="101"/>
  <c r="X56" i="101"/>
  <c r="X57" i="101"/>
  <c r="X58" i="101"/>
  <c r="X59" i="101"/>
  <c r="X60" i="101"/>
  <c r="X61" i="101"/>
  <c r="R62" i="101"/>
  <c r="S62" i="101"/>
  <c r="T62" i="101"/>
  <c r="U62" i="101"/>
  <c r="V62" i="101"/>
  <c r="W62" i="101"/>
  <c r="C32" i="97"/>
  <c r="D32" i="97"/>
  <c r="E32" i="97"/>
  <c r="F32" i="97"/>
  <c r="G32" i="97"/>
  <c r="B32" i="97"/>
  <c r="X69" i="36"/>
  <c r="X70" i="36"/>
  <c r="X71" i="36"/>
  <c r="X72" i="36"/>
  <c r="X73" i="36"/>
  <c r="X74" i="36"/>
  <c r="X75" i="36"/>
  <c r="X76" i="36"/>
  <c r="X77" i="36"/>
  <c r="X78" i="36"/>
  <c r="X79" i="36"/>
  <c r="X80" i="36"/>
  <c r="X81" i="36"/>
  <c r="X82" i="36"/>
  <c r="X83" i="36"/>
  <c r="X84" i="36"/>
  <c r="X85" i="36"/>
  <c r="X86" i="36"/>
  <c r="X87" i="36"/>
  <c r="X88" i="36"/>
  <c r="X89" i="36"/>
  <c r="X90" i="36"/>
  <c r="X91" i="36"/>
  <c r="X92" i="36"/>
  <c r="X93" i="36"/>
  <c r="X94" i="36"/>
  <c r="X95" i="36"/>
  <c r="N89" i="86"/>
  <c r="P89" i="86" s="1"/>
  <c r="O89" i="86"/>
  <c r="L89" i="86"/>
  <c r="F89" i="86"/>
  <c r="B32" i="101"/>
  <c r="C32" i="101"/>
  <c r="D32" i="101"/>
  <c r="E32" i="101"/>
  <c r="F32" i="101"/>
  <c r="G32" i="101"/>
  <c r="BE56" i="91"/>
  <c r="BE34" i="91"/>
  <c r="R21" i="91"/>
  <c r="AL65" i="92"/>
  <c r="BE12" i="92"/>
  <c r="P77" i="66" l="1"/>
  <c r="P75" i="66"/>
  <c r="P23" i="66"/>
  <c r="P24" i="66"/>
  <c r="P25" i="66"/>
  <c r="L49" i="96"/>
  <c r="BC41" i="91"/>
  <c r="BC19" i="91"/>
  <c r="N21" i="66"/>
  <c r="O21" i="66"/>
  <c r="N22" i="66"/>
  <c r="O22" i="66"/>
  <c r="L21" i="66"/>
  <c r="L22" i="66"/>
  <c r="F21" i="66"/>
  <c r="F22" i="66"/>
  <c r="AI81" i="101"/>
  <c r="AJ81" i="101"/>
  <c r="AK81" i="101"/>
  <c r="AL81" i="101"/>
  <c r="AM81" i="101"/>
  <c r="AN81" i="101"/>
  <c r="AI82" i="101"/>
  <c r="AJ82" i="101"/>
  <c r="AK82" i="101"/>
  <c r="AL82" i="101"/>
  <c r="AM82" i="101"/>
  <c r="AN82" i="101"/>
  <c r="AI83" i="101"/>
  <c r="AJ83" i="101"/>
  <c r="AK83" i="101"/>
  <c r="AL83" i="101"/>
  <c r="AM83" i="101"/>
  <c r="AN83" i="101"/>
  <c r="AI84" i="101"/>
  <c r="AJ84" i="101"/>
  <c r="AK84" i="101"/>
  <c r="AL84" i="101"/>
  <c r="AM84" i="101"/>
  <c r="AN84" i="101"/>
  <c r="AI85" i="101"/>
  <c r="AJ85" i="101"/>
  <c r="AK85" i="101"/>
  <c r="AL85" i="101"/>
  <c r="AM85" i="101"/>
  <c r="AN85" i="101"/>
  <c r="AI86" i="101"/>
  <c r="AJ86" i="101"/>
  <c r="AK86" i="101"/>
  <c r="AL86" i="101"/>
  <c r="AM86" i="101"/>
  <c r="AN86" i="101"/>
  <c r="AI87" i="101"/>
  <c r="AJ87" i="101"/>
  <c r="AK87" i="101"/>
  <c r="AL87" i="101"/>
  <c r="AM87" i="101"/>
  <c r="AN87" i="101"/>
  <c r="AI88" i="101"/>
  <c r="AJ88" i="101"/>
  <c r="AK88" i="101"/>
  <c r="AL88" i="101"/>
  <c r="AM88" i="101"/>
  <c r="AN88" i="101"/>
  <c r="AE81" i="101"/>
  <c r="AF81" i="101"/>
  <c r="AG81" i="101"/>
  <c r="AE82" i="101"/>
  <c r="AF82" i="101"/>
  <c r="AG82" i="101"/>
  <c r="AE83" i="101"/>
  <c r="AF83" i="101"/>
  <c r="AG83" i="101"/>
  <c r="AE84" i="101"/>
  <c r="AF84" i="101"/>
  <c r="AG84" i="101"/>
  <c r="AE85" i="101"/>
  <c r="AF85" i="101"/>
  <c r="AG85" i="101"/>
  <c r="AE86" i="101"/>
  <c r="AF86" i="101"/>
  <c r="AG86" i="101"/>
  <c r="AE87" i="101"/>
  <c r="AF87" i="101"/>
  <c r="AG87" i="101"/>
  <c r="AE88" i="101"/>
  <c r="AF88" i="101"/>
  <c r="AG88" i="101"/>
  <c r="N81" i="101"/>
  <c r="O81" i="101"/>
  <c r="P81" i="101"/>
  <c r="N82" i="101"/>
  <c r="O82" i="101"/>
  <c r="P82" i="101"/>
  <c r="AI54" i="101"/>
  <c r="AJ54" i="101"/>
  <c r="AK54" i="101"/>
  <c r="AI55" i="101"/>
  <c r="AJ55" i="101"/>
  <c r="AK55" i="101"/>
  <c r="AI56" i="101"/>
  <c r="AJ56" i="101"/>
  <c r="AK56" i="101"/>
  <c r="AI57" i="101"/>
  <c r="AJ57" i="101"/>
  <c r="AK57" i="101"/>
  <c r="AI58" i="101"/>
  <c r="AJ58" i="101"/>
  <c r="AK58" i="101"/>
  <c r="AI59" i="101"/>
  <c r="AJ59" i="101"/>
  <c r="AK59" i="101"/>
  <c r="AI60" i="101"/>
  <c r="AJ60" i="101"/>
  <c r="AK60" i="101"/>
  <c r="AI61" i="101"/>
  <c r="AJ61" i="101"/>
  <c r="AK61" i="101"/>
  <c r="AE53" i="101"/>
  <c r="AF53" i="101"/>
  <c r="AG53" i="101"/>
  <c r="AE54" i="101"/>
  <c r="AF54" i="101"/>
  <c r="AG54" i="101"/>
  <c r="AE55" i="101"/>
  <c r="AF55" i="101"/>
  <c r="AG55" i="101"/>
  <c r="AE56" i="101"/>
  <c r="AF56" i="101"/>
  <c r="AG56" i="101"/>
  <c r="AE57" i="101"/>
  <c r="AF57" i="101"/>
  <c r="AG57" i="101"/>
  <c r="AE58" i="101"/>
  <c r="AF58" i="101"/>
  <c r="AG58" i="101"/>
  <c r="AE59" i="101"/>
  <c r="AF59" i="101"/>
  <c r="AG59" i="101"/>
  <c r="AE60" i="101"/>
  <c r="AF60" i="101"/>
  <c r="AG60" i="101"/>
  <c r="N54" i="101"/>
  <c r="O54" i="101"/>
  <c r="P54" i="101"/>
  <c r="N55" i="101"/>
  <c r="O55" i="101"/>
  <c r="P55" i="101"/>
  <c r="N56" i="101"/>
  <c r="O56" i="101"/>
  <c r="P56" i="101"/>
  <c r="N57" i="101"/>
  <c r="O57" i="101"/>
  <c r="P57" i="101"/>
  <c r="N58" i="101"/>
  <c r="O58" i="101"/>
  <c r="P58" i="101"/>
  <c r="N59" i="101"/>
  <c r="O59" i="101"/>
  <c r="P59" i="101"/>
  <c r="N60" i="101"/>
  <c r="O60" i="101"/>
  <c r="P60" i="101"/>
  <c r="N61" i="101"/>
  <c r="O61" i="101"/>
  <c r="P61" i="101"/>
  <c r="AI27" i="101"/>
  <c r="AI28" i="101"/>
  <c r="AE27" i="101"/>
  <c r="X7" i="101"/>
  <c r="X8" i="101"/>
  <c r="X9" i="101"/>
  <c r="X10" i="101"/>
  <c r="X11" i="101"/>
  <c r="X12" i="101"/>
  <c r="X13" i="101"/>
  <c r="X14" i="101"/>
  <c r="X15" i="101"/>
  <c r="X16" i="101"/>
  <c r="X17" i="101"/>
  <c r="X18" i="101"/>
  <c r="X19" i="101"/>
  <c r="X20" i="101"/>
  <c r="X21" i="101"/>
  <c r="X22" i="101"/>
  <c r="X23" i="101"/>
  <c r="X24" i="101"/>
  <c r="X25" i="101"/>
  <c r="X26" i="101"/>
  <c r="X27" i="101"/>
  <c r="X28" i="101"/>
  <c r="X29" i="101"/>
  <c r="X30" i="101"/>
  <c r="X31" i="101"/>
  <c r="AI91" i="99"/>
  <c r="AI92" i="99"/>
  <c r="AE91" i="99"/>
  <c r="AF91" i="99"/>
  <c r="AG91" i="99"/>
  <c r="AE92" i="99"/>
  <c r="AF92" i="99"/>
  <c r="AG92" i="99"/>
  <c r="N89" i="99"/>
  <c r="O89" i="99"/>
  <c r="P89" i="99"/>
  <c r="N90" i="99"/>
  <c r="O90" i="99"/>
  <c r="P90" i="99"/>
  <c r="N91" i="99"/>
  <c r="O91" i="99"/>
  <c r="P91" i="99"/>
  <c r="N92" i="99"/>
  <c r="O92" i="99"/>
  <c r="P92" i="99"/>
  <c r="N93" i="99"/>
  <c r="O93" i="99"/>
  <c r="P93" i="99"/>
  <c r="X7" i="97"/>
  <c r="X8" i="97"/>
  <c r="X9" i="97"/>
  <c r="X10" i="97"/>
  <c r="X11" i="97"/>
  <c r="X12" i="97"/>
  <c r="X13" i="97"/>
  <c r="X14" i="97"/>
  <c r="X15" i="97"/>
  <c r="X16" i="97"/>
  <c r="X17" i="97"/>
  <c r="X18" i="97"/>
  <c r="X19" i="97"/>
  <c r="X20" i="97"/>
  <c r="X21" i="97"/>
  <c r="X22" i="97"/>
  <c r="X23" i="97"/>
  <c r="X24" i="97"/>
  <c r="X25" i="97"/>
  <c r="X26" i="97"/>
  <c r="X27" i="97"/>
  <c r="X28" i="97"/>
  <c r="X29" i="97"/>
  <c r="X30" i="97"/>
  <c r="X31" i="97"/>
  <c r="AI95" i="94"/>
  <c r="AE95" i="94"/>
  <c r="N95" i="94"/>
  <c r="N86" i="86"/>
  <c r="O86" i="86"/>
  <c r="N87" i="86"/>
  <c r="O87" i="86"/>
  <c r="N88" i="86"/>
  <c r="O88" i="86"/>
  <c r="N90" i="86"/>
  <c r="O90" i="86"/>
  <c r="N91" i="86"/>
  <c r="O91" i="86"/>
  <c r="N92" i="86"/>
  <c r="O92" i="86"/>
  <c r="L86" i="86"/>
  <c r="L87" i="86"/>
  <c r="L88" i="86"/>
  <c r="L90" i="86"/>
  <c r="L91" i="86"/>
  <c r="L92" i="86"/>
  <c r="L93" i="86"/>
  <c r="L94" i="86"/>
  <c r="F86" i="86"/>
  <c r="F87" i="86"/>
  <c r="F88" i="86"/>
  <c r="F90" i="86"/>
  <c r="F91" i="86"/>
  <c r="S15" i="98"/>
  <c r="S34" i="98"/>
  <c r="S11" i="98"/>
  <c r="S30" i="98"/>
  <c r="S30" i="96"/>
  <c r="T30" i="96"/>
  <c r="U30" i="96"/>
  <c r="D13" i="2"/>
  <c r="C13" i="2"/>
  <c r="B55" i="66"/>
  <c r="C55" i="66"/>
  <c r="BD29" i="91"/>
  <c r="BE29" i="91"/>
  <c r="BD30" i="91"/>
  <c r="BE30" i="91"/>
  <c r="BD31" i="91"/>
  <c r="BE31" i="91"/>
  <c r="BD32" i="91"/>
  <c r="BE32" i="91"/>
  <c r="BD33" i="91"/>
  <c r="BE33" i="91"/>
  <c r="BD34" i="91"/>
  <c r="BF34" i="91" s="1"/>
  <c r="BD35" i="91"/>
  <c r="BF35" i="91" s="1"/>
  <c r="BD36" i="91"/>
  <c r="BD37" i="91"/>
  <c r="BD38" i="91"/>
  <c r="BD39" i="91"/>
  <c r="BD40" i="91"/>
  <c r="BE40" i="91"/>
  <c r="BE11" i="92"/>
  <c r="BD63" i="92"/>
  <c r="BE55" i="91"/>
  <c r="N82" i="70"/>
  <c r="O82" i="70"/>
  <c r="N83" i="70"/>
  <c r="O83" i="70"/>
  <c r="L82" i="70"/>
  <c r="L83" i="70"/>
  <c r="F82" i="70"/>
  <c r="F83" i="70"/>
  <c r="N73" i="66"/>
  <c r="O73" i="66"/>
  <c r="N74" i="66"/>
  <c r="O74" i="66"/>
  <c r="L73" i="66"/>
  <c r="L74" i="66"/>
  <c r="F73" i="66"/>
  <c r="F74" i="66"/>
  <c r="H55" i="66"/>
  <c r="I55" i="66"/>
  <c r="N20" i="66"/>
  <c r="O20" i="66"/>
  <c r="L20" i="66"/>
  <c r="F20" i="66"/>
  <c r="N84" i="101"/>
  <c r="O84" i="101"/>
  <c r="P84" i="101"/>
  <c r="N85" i="101"/>
  <c r="O85" i="101"/>
  <c r="P85" i="101"/>
  <c r="N86" i="101"/>
  <c r="O86" i="101"/>
  <c r="P86" i="101"/>
  <c r="N87" i="101"/>
  <c r="O87" i="101"/>
  <c r="P87" i="101"/>
  <c r="N88" i="101"/>
  <c r="O88" i="101"/>
  <c r="P88" i="101"/>
  <c r="N78" i="101"/>
  <c r="O78" i="101"/>
  <c r="P78" i="101"/>
  <c r="N79" i="101"/>
  <c r="O79" i="101"/>
  <c r="P79" i="101"/>
  <c r="N80" i="101"/>
  <c r="O80" i="101"/>
  <c r="P80" i="101"/>
  <c r="N83" i="101"/>
  <c r="O83" i="101"/>
  <c r="P83" i="101"/>
  <c r="B62" i="36"/>
  <c r="C62" i="36"/>
  <c r="D62" i="36"/>
  <c r="E62" i="36"/>
  <c r="F62" i="36"/>
  <c r="G62" i="36"/>
  <c r="R62" i="36"/>
  <c r="S62" i="36"/>
  <c r="T62" i="36"/>
  <c r="U62" i="36"/>
  <c r="V62" i="36"/>
  <c r="W62" i="36"/>
  <c r="L8" i="71"/>
  <c r="L9" i="71"/>
  <c r="L10" i="71"/>
  <c r="L11" i="71"/>
  <c r="L12" i="71"/>
  <c r="L13" i="71"/>
  <c r="L14" i="71"/>
  <c r="L15" i="71"/>
  <c r="L16" i="71"/>
  <c r="C50" i="93"/>
  <c r="D50" i="93"/>
  <c r="C53" i="93"/>
  <c r="D53" i="93"/>
  <c r="H40" i="97"/>
  <c r="H41" i="97"/>
  <c r="H42" i="97"/>
  <c r="H43" i="97"/>
  <c r="H44" i="97"/>
  <c r="H45" i="97"/>
  <c r="H46" i="97"/>
  <c r="H47" i="97"/>
  <c r="H48" i="97"/>
  <c r="H49" i="97"/>
  <c r="H50" i="97"/>
  <c r="H51" i="97"/>
  <c r="H52" i="97"/>
  <c r="H53" i="97"/>
  <c r="H54" i="97"/>
  <c r="H55" i="97"/>
  <c r="H56" i="97"/>
  <c r="H57" i="97"/>
  <c r="H58" i="97"/>
  <c r="H59" i="97"/>
  <c r="H60" i="97"/>
  <c r="H61" i="97"/>
  <c r="H69" i="94"/>
  <c r="I69" i="94"/>
  <c r="H70" i="94"/>
  <c r="I70" i="94"/>
  <c r="H71" i="94"/>
  <c r="I71" i="94"/>
  <c r="H72" i="94"/>
  <c r="I72" i="94"/>
  <c r="H73" i="94"/>
  <c r="I73" i="94"/>
  <c r="H74" i="94"/>
  <c r="I74" i="94"/>
  <c r="H75" i="94"/>
  <c r="I75" i="94"/>
  <c r="H76" i="94"/>
  <c r="I76" i="94"/>
  <c r="H77" i="94"/>
  <c r="I77" i="94"/>
  <c r="H78" i="94"/>
  <c r="I78" i="94"/>
  <c r="H79" i="94"/>
  <c r="I79" i="94"/>
  <c r="H80" i="94"/>
  <c r="I80" i="94"/>
  <c r="H81" i="94"/>
  <c r="I81" i="94"/>
  <c r="H82" i="94"/>
  <c r="I82" i="94"/>
  <c r="H83" i="94"/>
  <c r="I83" i="94"/>
  <c r="H84" i="94"/>
  <c r="I84" i="94"/>
  <c r="H85" i="94"/>
  <c r="I85" i="94"/>
  <c r="H86" i="94"/>
  <c r="I86" i="94"/>
  <c r="H87" i="94"/>
  <c r="I87" i="94"/>
  <c r="H88" i="94"/>
  <c r="I88" i="94"/>
  <c r="H89" i="94"/>
  <c r="I89" i="94"/>
  <c r="H90" i="94"/>
  <c r="I90" i="94"/>
  <c r="H91" i="94"/>
  <c r="I91" i="94"/>
  <c r="H92" i="94"/>
  <c r="I92" i="94"/>
  <c r="H93" i="94"/>
  <c r="I93" i="94"/>
  <c r="H94" i="94"/>
  <c r="I94" i="94"/>
  <c r="H95" i="94"/>
  <c r="I95" i="94"/>
  <c r="BE10" i="92"/>
  <c r="BE54" i="91"/>
  <c r="N81" i="70"/>
  <c r="O81" i="70"/>
  <c r="L81" i="70"/>
  <c r="F81" i="70"/>
  <c r="L72" i="66"/>
  <c r="N72" i="66"/>
  <c r="O72" i="66"/>
  <c r="F72" i="66"/>
  <c r="L19" i="66"/>
  <c r="N19" i="66"/>
  <c r="O19" i="66"/>
  <c r="F19" i="66"/>
  <c r="J7" i="66"/>
  <c r="J8" i="66"/>
  <c r="J9" i="66"/>
  <c r="J10" i="66"/>
  <c r="J11" i="66"/>
  <c r="J12" i="66"/>
  <c r="J13" i="66"/>
  <c r="J14" i="66"/>
  <c r="J15" i="66"/>
  <c r="J16" i="66"/>
  <c r="J17" i="66"/>
  <c r="J18" i="66"/>
  <c r="J19" i="66"/>
  <c r="J20" i="66"/>
  <c r="J21" i="66"/>
  <c r="J22" i="66"/>
  <c r="J23" i="66"/>
  <c r="J24" i="66"/>
  <c r="J25" i="66"/>
  <c r="J26" i="66"/>
  <c r="J27" i="66"/>
  <c r="J28" i="66"/>
  <c r="J29" i="66"/>
  <c r="J30" i="66"/>
  <c r="J31" i="66"/>
  <c r="AL49" i="101"/>
  <c r="AI78" i="101"/>
  <c r="AJ78" i="101"/>
  <c r="AK78" i="101"/>
  <c r="AL78" i="101"/>
  <c r="AM78" i="101"/>
  <c r="AN78" i="101"/>
  <c r="AI79" i="101"/>
  <c r="AJ79" i="101"/>
  <c r="AK79" i="101"/>
  <c r="AL79" i="101"/>
  <c r="AM79" i="101"/>
  <c r="AN79" i="101"/>
  <c r="AI80" i="101"/>
  <c r="AJ80" i="101"/>
  <c r="AK80" i="101"/>
  <c r="AL80" i="101"/>
  <c r="AM80" i="101"/>
  <c r="AN80" i="101"/>
  <c r="AE78" i="101"/>
  <c r="AE79" i="101"/>
  <c r="AE80" i="101"/>
  <c r="AJ94" i="99"/>
  <c r="AK94" i="99"/>
  <c r="AL94" i="99"/>
  <c r="AM94" i="99"/>
  <c r="AN94" i="99"/>
  <c r="AI95" i="99"/>
  <c r="AJ95" i="99"/>
  <c r="AK95" i="99"/>
  <c r="AL95" i="99"/>
  <c r="AM95" i="99"/>
  <c r="AN95" i="99"/>
  <c r="AF94" i="99"/>
  <c r="AG94" i="99"/>
  <c r="AE95" i="99"/>
  <c r="AF95" i="99"/>
  <c r="AG95" i="99"/>
  <c r="N94" i="99"/>
  <c r="O94" i="99"/>
  <c r="P94" i="99"/>
  <c r="N95" i="99"/>
  <c r="O95" i="99"/>
  <c r="P95" i="99"/>
  <c r="AI84" i="94"/>
  <c r="AJ84" i="94"/>
  <c r="AK84" i="94"/>
  <c r="AM84" i="94"/>
  <c r="AN84" i="94"/>
  <c r="AI85" i="94"/>
  <c r="AJ85" i="94"/>
  <c r="AK85" i="94"/>
  <c r="AM85" i="94"/>
  <c r="AI92" i="94"/>
  <c r="AJ92" i="94"/>
  <c r="AK92" i="94"/>
  <c r="B96" i="36"/>
  <c r="C96" i="36"/>
  <c r="D96" i="36"/>
  <c r="E96" i="36"/>
  <c r="F96" i="36"/>
  <c r="G96" i="36"/>
  <c r="R67" i="36"/>
  <c r="AI67" i="36" s="1"/>
  <c r="U67" i="36"/>
  <c r="AL67" i="36" s="1"/>
  <c r="S11" i="95"/>
  <c r="S30" i="95"/>
  <c r="E47" i="71"/>
  <c r="F47" i="71"/>
  <c r="G47" i="71"/>
  <c r="H47" i="71"/>
  <c r="I47" i="71"/>
  <c r="J47" i="71"/>
  <c r="E48" i="71"/>
  <c r="F48" i="71"/>
  <c r="G48" i="71"/>
  <c r="H48" i="71"/>
  <c r="I48" i="71"/>
  <c r="J48" i="71"/>
  <c r="E49" i="71"/>
  <c r="F49" i="71"/>
  <c r="G49" i="71"/>
  <c r="H49" i="71"/>
  <c r="I49" i="71"/>
  <c r="J49" i="71"/>
  <c r="E50" i="71"/>
  <c r="F50" i="71"/>
  <c r="G50" i="71"/>
  <c r="H50" i="71"/>
  <c r="I50" i="71"/>
  <c r="J50" i="71"/>
  <c r="E51" i="71"/>
  <c r="F51" i="71"/>
  <c r="G51" i="71"/>
  <c r="H51" i="71"/>
  <c r="I51" i="71"/>
  <c r="J51" i="71"/>
  <c r="E52" i="71"/>
  <c r="F52" i="71"/>
  <c r="G52" i="71"/>
  <c r="H52" i="71"/>
  <c r="I52" i="71"/>
  <c r="J52" i="71"/>
  <c r="E53" i="71"/>
  <c r="F53" i="71"/>
  <c r="G53" i="71"/>
  <c r="H53" i="71"/>
  <c r="I53" i="71"/>
  <c r="J53" i="71"/>
  <c r="E54" i="71"/>
  <c r="F54" i="71"/>
  <c r="G54" i="71"/>
  <c r="H54" i="71"/>
  <c r="I54" i="71"/>
  <c r="J54" i="71"/>
  <c r="F46" i="71"/>
  <c r="G46" i="71"/>
  <c r="H46" i="71"/>
  <c r="I46" i="71"/>
  <c r="J46" i="71"/>
  <c r="E46" i="71"/>
  <c r="AA67" i="36"/>
  <c r="E67" i="36"/>
  <c r="B67" i="36"/>
  <c r="K67" i="36"/>
  <c r="AL64" i="92"/>
  <c r="BE31" i="92"/>
  <c r="BE9" i="92"/>
  <c r="S7" i="92"/>
  <c r="S8" i="92"/>
  <c r="R64" i="91"/>
  <c r="BE53" i="91"/>
  <c r="BF44" i="91"/>
  <c r="BC7" i="91"/>
  <c r="BD7" i="91"/>
  <c r="BC8" i="91"/>
  <c r="BD8" i="91"/>
  <c r="BC9" i="91"/>
  <c r="BD9" i="91"/>
  <c r="BC10" i="91"/>
  <c r="BD10" i="91"/>
  <c r="BC11" i="91"/>
  <c r="BD11" i="91"/>
  <c r="BC12" i="91"/>
  <c r="BD12" i="91"/>
  <c r="BC13" i="91"/>
  <c r="BD13" i="91"/>
  <c r="BC14" i="91"/>
  <c r="BD14" i="91"/>
  <c r="BC15" i="91"/>
  <c r="BD15" i="91"/>
  <c r="BC16" i="91"/>
  <c r="BD16" i="91"/>
  <c r="BC17" i="91"/>
  <c r="BD17" i="91"/>
  <c r="BC18" i="91"/>
  <c r="BD18" i="91"/>
  <c r="BC20" i="91"/>
  <c r="BC21" i="91"/>
  <c r="BC22" i="91"/>
  <c r="BC23" i="91"/>
  <c r="R20" i="91"/>
  <c r="N72" i="70"/>
  <c r="O72" i="70"/>
  <c r="N73" i="70"/>
  <c r="O73" i="70"/>
  <c r="N74" i="70"/>
  <c r="O74" i="70"/>
  <c r="N75" i="70"/>
  <c r="O75" i="70"/>
  <c r="N76" i="70"/>
  <c r="O76" i="70"/>
  <c r="N77" i="70"/>
  <c r="O77" i="70"/>
  <c r="N78" i="70"/>
  <c r="O78" i="70"/>
  <c r="N79" i="70"/>
  <c r="O79" i="70"/>
  <c r="N80" i="70"/>
  <c r="O80" i="70"/>
  <c r="L72" i="70"/>
  <c r="L73" i="70"/>
  <c r="L74" i="70"/>
  <c r="L75" i="70"/>
  <c r="L76" i="70"/>
  <c r="L77" i="70"/>
  <c r="L78" i="70"/>
  <c r="L79" i="70"/>
  <c r="L80" i="70"/>
  <c r="F72" i="70"/>
  <c r="F73" i="70"/>
  <c r="F74" i="70"/>
  <c r="F75" i="70"/>
  <c r="F76" i="70"/>
  <c r="F77" i="70"/>
  <c r="F78" i="70"/>
  <c r="F79" i="70"/>
  <c r="F80" i="70"/>
  <c r="J39" i="70"/>
  <c r="J40" i="70"/>
  <c r="J41" i="70"/>
  <c r="J42" i="70"/>
  <c r="J43" i="70"/>
  <c r="J44" i="70"/>
  <c r="J45" i="70"/>
  <c r="J46" i="70"/>
  <c r="J47" i="70"/>
  <c r="J48" i="70"/>
  <c r="J49" i="70"/>
  <c r="J50" i="70"/>
  <c r="J51" i="70"/>
  <c r="J52" i="70"/>
  <c r="J53" i="70"/>
  <c r="J54" i="70"/>
  <c r="J55" i="70"/>
  <c r="J56" i="70"/>
  <c r="J57" i="70"/>
  <c r="J58" i="70"/>
  <c r="J59" i="70"/>
  <c r="J60" i="70"/>
  <c r="N12" i="70"/>
  <c r="O12" i="70"/>
  <c r="N13" i="70"/>
  <c r="O13" i="70"/>
  <c r="N14" i="70"/>
  <c r="O14" i="70"/>
  <c r="N15" i="70"/>
  <c r="O15" i="70"/>
  <c r="N16" i="70"/>
  <c r="O16" i="70"/>
  <c r="N17" i="70"/>
  <c r="O17" i="70"/>
  <c r="N18" i="70"/>
  <c r="O18" i="70"/>
  <c r="N19" i="70"/>
  <c r="O19" i="70"/>
  <c r="N20" i="70"/>
  <c r="O20" i="70"/>
  <c r="N21" i="70"/>
  <c r="O21" i="70"/>
  <c r="N22" i="70"/>
  <c r="O22" i="70"/>
  <c r="N23" i="70"/>
  <c r="O23" i="70"/>
  <c r="N24" i="70"/>
  <c r="O24" i="70"/>
  <c r="N25" i="70"/>
  <c r="O25" i="70"/>
  <c r="N26" i="70"/>
  <c r="O26" i="70"/>
  <c r="N27" i="70"/>
  <c r="O27" i="70"/>
  <c r="N28" i="70"/>
  <c r="O28" i="70"/>
  <c r="N29" i="70"/>
  <c r="O29" i="70"/>
  <c r="N30" i="70"/>
  <c r="O30" i="70"/>
  <c r="N31" i="70"/>
  <c r="O31" i="70"/>
  <c r="L27" i="70"/>
  <c r="L28" i="70"/>
  <c r="L29" i="70"/>
  <c r="L30" i="70"/>
  <c r="L31" i="70"/>
  <c r="L13" i="70"/>
  <c r="L14" i="70"/>
  <c r="L15" i="70"/>
  <c r="L16" i="70"/>
  <c r="L17" i="70"/>
  <c r="L18" i="70"/>
  <c r="L19" i="70"/>
  <c r="L20" i="70"/>
  <c r="L21" i="70"/>
  <c r="L22" i="70"/>
  <c r="L23" i="70"/>
  <c r="L24" i="70"/>
  <c r="L25" i="70"/>
  <c r="L26" i="70"/>
  <c r="F13" i="70"/>
  <c r="F14" i="70"/>
  <c r="F15" i="70"/>
  <c r="F16" i="70"/>
  <c r="F17" i="70"/>
  <c r="F18" i="70"/>
  <c r="F19" i="70"/>
  <c r="F20" i="70"/>
  <c r="F21" i="70"/>
  <c r="F22" i="70"/>
  <c r="F23" i="70"/>
  <c r="F24" i="70"/>
  <c r="F25" i="70"/>
  <c r="F26" i="70"/>
  <c r="F27" i="70"/>
  <c r="F28" i="70"/>
  <c r="F29" i="70"/>
  <c r="F30" i="70"/>
  <c r="F31" i="70"/>
  <c r="N84" i="68"/>
  <c r="O84" i="68"/>
  <c r="N85" i="68"/>
  <c r="O85" i="68"/>
  <c r="N86" i="68"/>
  <c r="O86" i="68"/>
  <c r="N87" i="68"/>
  <c r="O87" i="68"/>
  <c r="L84" i="68"/>
  <c r="L85" i="68"/>
  <c r="F84" i="68"/>
  <c r="F85" i="68"/>
  <c r="AI77" i="101"/>
  <c r="AJ77" i="101"/>
  <c r="AK77" i="101"/>
  <c r="AL77" i="101"/>
  <c r="AM77" i="101"/>
  <c r="AN77" i="101"/>
  <c r="AF79" i="101"/>
  <c r="AG79" i="101"/>
  <c r="AF80" i="101"/>
  <c r="AG80" i="101"/>
  <c r="AL58" i="101"/>
  <c r="AM58" i="101"/>
  <c r="AN58" i="101"/>
  <c r="AQ58" i="101" s="1"/>
  <c r="AI89" i="99"/>
  <c r="AJ89" i="99"/>
  <c r="AK89" i="99"/>
  <c r="AL89" i="99"/>
  <c r="AM89" i="99"/>
  <c r="AN89" i="99"/>
  <c r="AI90" i="99"/>
  <c r="AJ90" i="99"/>
  <c r="AK90" i="99"/>
  <c r="AL90" i="99"/>
  <c r="AM90" i="99"/>
  <c r="AN90" i="99"/>
  <c r="AJ91" i="99"/>
  <c r="AK91" i="99"/>
  <c r="AL91" i="99"/>
  <c r="AM91" i="99"/>
  <c r="AN91" i="99"/>
  <c r="AJ92" i="99"/>
  <c r="AK92" i="99"/>
  <c r="AL92" i="99"/>
  <c r="AM92" i="99"/>
  <c r="AN92" i="99"/>
  <c r="AI93" i="99"/>
  <c r="AJ93" i="99"/>
  <c r="AK93" i="99"/>
  <c r="AL93" i="99"/>
  <c r="AM93" i="99"/>
  <c r="AN93" i="99"/>
  <c r="AE89" i="99"/>
  <c r="AF89" i="99"/>
  <c r="AG89" i="99"/>
  <c r="AE90" i="99"/>
  <c r="AF90" i="99"/>
  <c r="AG90" i="99"/>
  <c r="AE93" i="99"/>
  <c r="AF93" i="99"/>
  <c r="AG93" i="99"/>
  <c r="AL54" i="99"/>
  <c r="AM54" i="99"/>
  <c r="AN54" i="99"/>
  <c r="AL55" i="99"/>
  <c r="AM55" i="99"/>
  <c r="AN55" i="99"/>
  <c r="AL56" i="99"/>
  <c r="AM56" i="99"/>
  <c r="AN56" i="99"/>
  <c r="AL57" i="99"/>
  <c r="AM57" i="99"/>
  <c r="AN57" i="99"/>
  <c r="AL58" i="99"/>
  <c r="AM58" i="99"/>
  <c r="AN58" i="99"/>
  <c r="AL59" i="99"/>
  <c r="AM59" i="99"/>
  <c r="AN59" i="99"/>
  <c r="AL60" i="99"/>
  <c r="AM60" i="99"/>
  <c r="AN60" i="99"/>
  <c r="AL61" i="99"/>
  <c r="AM61" i="99"/>
  <c r="AN61" i="99"/>
  <c r="AI54" i="99"/>
  <c r="AJ54" i="99"/>
  <c r="AK54" i="99"/>
  <c r="AI55" i="99"/>
  <c r="AO55" i="99" s="1"/>
  <c r="AJ55" i="99"/>
  <c r="AK55" i="99"/>
  <c r="AI56" i="99"/>
  <c r="AJ56" i="99"/>
  <c r="AP56" i="99" s="1"/>
  <c r="AK56" i="99"/>
  <c r="AI57" i="99"/>
  <c r="AJ57" i="99"/>
  <c r="AK57" i="99"/>
  <c r="AQ57" i="99" s="1"/>
  <c r="AI58" i="99"/>
  <c r="AJ58" i="99"/>
  <c r="AK58" i="99"/>
  <c r="AI59" i="99"/>
  <c r="AO59" i="99" s="1"/>
  <c r="AJ59" i="99"/>
  <c r="AK59" i="99"/>
  <c r="AI60" i="99"/>
  <c r="AJ60" i="99"/>
  <c r="AP60" i="99" s="1"/>
  <c r="AK60" i="99"/>
  <c r="AI61" i="99"/>
  <c r="AJ61" i="99"/>
  <c r="AK61" i="99"/>
  <c r="AQ61" i="99" s="1"/>
  <c r="AE54" i="99"/>
  <c r="AF54" i="99"/>
  <c r="AG54" i="99"/>
  <c r="AE55" i="99"/>
  <c r="AF55" i="99"/>
  <c r="AG55" i="99"/>
  <c r="AE56" i="99"/>
  <c r="AF56" i="99"/>
  <c r="AG56" i="99"/>
  <c r="N54" i="99"/>
  <c r="N55" i="99"/>
  <c r="N56" i="99"/>
  <c r="N57" i="99"/>
  <c r="N58" i="99"/>
  <c r="N59" i="99"/>
  <c r="N60" i="99"/>
  <c r="AE95" i="97"/>
  <c r="AF95" i="97"/>
  <c r="AG95" i="97"/>
  <c r="AI95" i="97"/>
  <c r="AJ95" i="97"/>
  <c r="AP95" i="97" s="1"/>
  <c r="AK95" i="97"/>
  <c r="AI79" i="97"/>
  <c r="AJ79" i="97"/>
  <c r="AK79" i="97"/>
  <c r="AE79" i="97"/>
  <c r="AF79" i="97"/>
  <c r="AG79" i="97"/>
  <c r="AE80" i="97"/>
  <c r="AF80" i="97"/>
  <c r="AG80" i="97"/>
  <c r="N79" i="97"/>
  <c r="O79" i="97"/>
  <c r="P79" i="97"/>
  <c r="N80" i="97"/>
  <c r="O80" i="97"/>
  <c r="P80" i="97"/>
  <c r="N95" i="97"/>
  <c r="O95" i="97"/>
  <c r="P95" i="97"/>
  <c r="AI28" i="97"/>
  <c r="AJ28" i="97"/>
  <c r="AK28" i="97"/>
  <c r="AI29" i="97"/>
  <c r="AJ29" i="97"/>
  <c r="AK29" i="97"/>
  <c r="AE28" i="97"/>
  <c r="AF28" i="97"/>
  <c r="AG28" i="97"/>
  <c r="AE29" i="97"/>
  <c r="AF29" i="97"/>
  <c r="AG29" i="97"/>
  <c r="N28" i="97"/>
  <c r="O28" i="97"/>
  <c r="P28" i="97"/>
  <c r="AE92" i="94"/>
  <c r="AF92" i="94"/>
  <c r="AG92" i="94"/>
  <c r="AE93" i="94"/>
  <c r="AF93" i="94"/>
  <c r="AG93" i="94"/>
  <c r="AN85" i="94"/>
  <c r="AE84" i="94"/>
  <c r="AF84" i="94"/>
  <c r="AG84" i="94"/>
  <c r="N93" i="86"/>
  <c r="O93" i="86"/>
  <c r="F92" i="86"/>
  <c r="F93" i="86"/>
  <c r="T33" i="87"/>
  <c r="T32" i="87"/>
  <c r="T31" i="87"/>
  <c r="T29" i="87"/>
  <c r="T22" i="87"/>
  <c r="T20" i="87"/>
  <c r="T18" i="87"/>
  <c r="T21" i="87"/>
  <c r="T10" i="87"/>
  <c r="T11" i="87"/>
  <c r="T9" i="87"/>
  <c r="T7" i="87"/>
  <c r="S52" i="92"/>
  <c r="S51" i="92"/>
  <c r="H21" i="87"/>
  <c r="I21" i="87"/>
  <c r="BC29" i="92"/>
  <c r="BC30" i="92"/>
  <c r="BC31" i="92"/>
  <c r="BC32" i="92"/>
  <c r="BC33" i="92"/>
  <c r="BC34" i="92"/>
  <c r="BC35" i="92"/>
  <c r="BC36" i="92"/>
  <c r="BC37" i="92"/>
  <c r="BC38" i="92"/>
  <c r="BC39" i="92"/>
  <c r="BC40" i="92"/>
  <c r="BC41" i="92"/>
  <c r="BC42" i="92"/>
  <c r="BC43" i="92"/>
  <c r="BC44" i="92"/>
  <c r="BC45" i="92"/>
  <c r="AJ42" i="92"/>
  <c r="AJ43" i="92"/>
  <c r="AJ44" i="92"/>
  <c r="AJ45" i="92"/>
  <c r="P42" i="92"/>
  <c r="P43" i="92"/>
  <c r="P44" i="92"/>
  <c r="P45" i="92"/>
  <c r="P64" i="92"/>
  <c r="P65" i="92"/>
  <c r="P66" i="92"/>
  <c r="P67" i="92"/>
  <c r="BC51" i="92"/>
  <c r="BD51" i="92"/>
  <c r="BC52" i="92"/>
  <c r="BD52" i="92"/>
  <c r="BC53" i="92"/>
  <c r="BD53" i="92"/>
  <c r="BC54" i="92"/>
  <c r="BD54" i="92"/>
  <c r="BC55" i="92"/>
  <c r="BD55" i="92"/>
  <c r="BC56" i="92"/>
  <c r="BD56" i="92"/>
  <c r="BC57" i="92"/>
  <c r="BD57" i="92"/>
  <c r="BC58" i="92"/>
  <c r="BD58" i="92"/>
  <c r="BC59" i="92"/>
  <c r="BD59" i="92"/>
  <c r="BC60" i="92"/>
  <c r="BD60" i="92"/>
  <c r="BC61" i="92"/>
  <c r="BD61" i="92"/>
  <c r="BC62" i="92"/>
  <c r="BD62" i="92"/>
  <c r="AJ64" i="92"/>
  <c r="BC64" i="92" s="1"/>
  <c r="AK64" i="92"/>
  <c r="AJ65" i="92"/>
  <c r="AK65" i="92"/>
  <c r="AM65" i="92" s="1"/>
  <c r="AJ66" i="92"/>
  <c r="BC66" i="92" s="1"/>
  <c r="AK66" i="92"/>
  <c r="AJ67" i="92"/>
  <c r="AK67" i="92"/>
  <c r="P20" i="92"/>
  <c r="P21" i="92"/>
  <c r="P22" i="92"/>
  <c r="P23" i="92"/>
  <c r="AJ20" i="92"/>
  <c r="AJ21" i="92"/>
  <c r="BC21" i="92" s="1"/>
  <c r="AJ22" i="92"/>
  <c r="AJ23" i="92"/>
  <c r="BC7" i="92"/>
  <c r="BD7" i="92"/>
  <c r="BE7" i="92"/>
  <c r="BC8" i="92"/>
  <c r="BD8" i="92"/>
  <c r="BE8" i="92"/>
  <c r="BC9" i="92"/>
  <c r="BD9" i="92"/>
  <c r="BC10" i="92"/>
  <c r="BD10" i="92"/>
  <c r="BC11" i="92"/>
  <c r="BD11" i="92"/>
  <c r="BC12" i="92"/>
  <c r="BD12" i="92"/>
  <c r="BF12" i="92" s="1"/>
  <c r="BC13" i="92"/>
  <c r="BD13" i="92"/>
  <c r="BF13" i="92" s="1"/>
  <c r="BC14" i="92"/>
  <c r="BD14" i="92"/>
  <c r="BC15" i="92"/>
  <c r="BD15" i="92"/>
  <c r="BC16" i="92"/>
  <c r="BD16" i="92"/>
  <c r="BC17" i="92"/>
  <c r="BD17" i="92"/>
  <c r="BC18" i="92"/>
  <c r="BD18" i="92"/>
  <c r="BC20" i="92"/>
  <c r="BC19" i="92"/>
  <c r="BD19" i="92"/>
  <c r="BE45" i="91"/>
  <c r="BF45" i="91" s="1"/>
  <c r="BC29" i="91"/>
  <c r="BC30" i="91"/>
  <c r="BC31" i="91"/>
  <c r="BC32" i="91"/>
  <c r="BC33" i="91"/>
  <c r="BC34" i="91"/>
  <c r="BC35" i="91"/>
  <c r="BC36" i="91"/>
  <c r="BC37" i="91"/>
  <c r="BC38" i="91"/>
  <c r="BC39" i="91"/>
  <c r="BC40" i="91"/>
  <c r="BC42" i="91"/>
  <c r="BC43" i="91"/>
  <c r="BC44" i="91"/>
  <c r="BC45" i="91"/>
  <c r="AJ42" i="91"/>
  <c r="AJ43" i="91"/>
  <c r="AJ44" i="91"/>
  <c r="AJ45" i="91"/>
  <c r="P42" i="91"/>
  <c r="P43" i="91"/>
  <c r="P44" i="91"/>
  <c r="P45" i="91"/>
  <c r="AJ20" i="91"/>
  <c r="AJ21" i="91"/>
  <c r="AJ22" i="91"/>
  <c r="AJ23" i="91"/>
  <c r="P20" i="91"/>
  <c r="P21" i="91"/>
  <c r="P22" i="91"/>
  <c r="P23" i="91"/>
  <c r="BC51" i="91"/>
  <c r="BD51" i="91"/>
  <c r="BC52" i="91"/>
  <c r="BD52" i="91"/>
  <c r="BC53" i="91"/>
  <c r="BD53" i="91"/>
  <c r="BC54" i="91"/>
  <c r="BD54" i="91"/>
  <c r="BC55" i="91"/>
  <c r="BD55" i="91"/>
  <c r="BC56" i="91"/>
  <c r="BD56" i="91"/>
  <c r="BF56" i="91" s="1"/>
  <c r="BC57" i="91"/>
  <c r="BD57" i="91"/>
  <c r="BF57" i="91" s="1"/>
  <c r="BC58" i="91"/>
  <c r="BD58" i="91"/>
  <c r="BC59" i="91"/>
  <c r="BD59" i="91"/>
  <c r="BC60" i="91"/>
  <c r="BD60" i="91"/>
  <c r="BC61" i="91"/>
  <c r="BD61" i="91"/>
  <c r="BC62" i="91"/>
  <c r="BD62" i="91"/>
  <c r="AJ64" i="91"/>
  <c r="AJ65" i="91"/>
  <c r="AJ66" i="91"/>
  <c r="AJ67" i="91"/>
  <c r="P64" i="91"/>
  <c r="P65" i="91"/>
  <c r="P66" i="91"/>
  <c r="BC66" i="91" s="1"/>
  <c r="P67" i="91"/>
  <c r="B83" i="66"/>
  <c r="C83" i="66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E36" i="96"/>
  <c r="F36" i="96"/>
  <c r="G36" i="96"/>
  <c r="H36" i="96"/>
  <c r="I36" i="96"/>
  <c r="AL59" i="101"/>
  <c r="AM59" i="101"/>
  <c r="AN59" i="101"/>
  <c r="AQ59" i="101" s="1"/>
  <c r="E38" i="101"/>
  <c r="B38" i="101"/>
  <c r="K5" i="101"/>
  <c r="U5" i="101" s="1"/>
  <c r="AA5" i="101" s="1"/>
  <c r="AL5" i="101" s="1"/>
  <c r="H5" i="101"/>
  <c r="R5" i="101" s="1"/>
  <c r="X5" i="101" s="1"/>
  <c r="AI5" i="101" s="1"/>
  <c r="H44" i="100"/>
  <c r="E44" i="100"/>
  <c r="O25" i="100"/>
  <c r="E24" i="100"/>
  <c r="E43" i="100" s="1"/>
  <c r="H25" i="100"/>
  <c r="E25" i="100"/>
  <c r="O6" i="100"/>
  <c r="L6" i="100"/>
  <c r="E38" i="99"/>
  <c r="E67" i="99" s="1"/>
  <c r="K67" i="99" s="1"/>
  <c r="U67" i="99" s="1"/>
  <c r="AA67" i="99" s="1"/>
  <c r="AL67" i="99" s="1"/>
  <c r="B38" i="99"/>
  <c r="B67" i="99" s="1"/>
  <c r="H67" i="99" s="1"/>
  <c r="R67" i="99" s="1"/>
  <c r="X67" i="99" s="1"/>
  <c r="AI67" i="99" s="1"/>
  <c r="K5" i="99"/>
  <c r="U5" i="99" s="1"/>
  <c r="AA5" i="99" s="1"/>
  <c r="AL5" i="99" s="1"/>
  <c r="H5" i="99"/>
  <c r="R5" i="99" s="1"/>
  <c r="X5" i="99" s="1"/>
  <c r="AI5" i="99" s="1"/>
  <c r="H44" i="98"/>
  <c r="E44" i="98"/>
  <c r="O25" i="98"/>
  <c r="H25" i="98"/>
  <c r="E25" i="98"/>
  <c r="E24" i="98"/>
  <c r="E43" i="98" s="1"/>
  <c r="O6" i="98"/>
  <c r="E38" i="97"/>
  <c r="B38" i="97"/>
  <c r="B67" i="97" s="1"/>
  <c r="H67" i="97" s="1"/>
  <c r="R67" i="97" s="1"/>
  <c r="X67" i="97" s="1"/>
  <c r="AI67" i="97" s="1"/>
  <c r="K5" i="97"/>
  <c r="U5" i="97" s="1"/>
  <c r="AA5" i="97" s="1"/>
  <c r="AL5" i="97" s="1"/>
  <c r="H5" i="97"/>
  <c r="R5" i="97" s="1"/>
  <c r="X5" i="97" s="1"/>
  <c r="AI5" i="97" s="1"/>
  <c r="H44" i="96"/>
  <c r="E44" i="96"/>
  <c r="O25" i="96"/>
  <c r="E24" i="96"/>
  <c r="E43" i="96" s="1"/>
  <c r="H25" i="96"/>
  <c r="E25" i="96"/>
  <c r="O6" i="96"/>
  <c r="E67" i="94"/>
  <c r="K67" i="94" s="1"/>
  <c r="U67" i="94" s="1"/>
  <c r="AA67" i="94" s="1"/>
  <c r="AL67" i="94" s="1"/>
  <c r="B67" i="94"/>
  <c r="H67" i="94" s="1"/>
  <c r="R67" i="94" s="1"/>
  <c r="X67" i="94" s="1"/>
  <c r="AI67" i="94" s="1"/>
  <c r="E38" i="94"/>
  <c r="K38" i="94" s="1"/>
  <c r="U38" i="94" s="1"/>
  <c r="AA38" i="94" s="1"/>
  <c r="AL38" i="94" s="1"/>
  <c r="B38" i="94"/>
  <c r="H38" i="94" s="1"/>
  <c r="R38" i="94" s="1"/>
  <c r="X38" i="94" s="1"/>
  <c r="K5" i="94"/>
  <c r="U5" i="94" s="1"/>
  <c r="AA5" i="94" s="1"/>
  <c r="AL5" i="94" s="1"/>
  <c r="H5" i="94"/>
  <c r="R5" i="94" s="1"/>
  <c r="X5" i="94" s="1"/>
  <c r="AI5" i="94" s="1"/>
  <c r="H44" i="95"/>
  <c r="E44" i="95"/>
  <c r="E43" i="95"/>
  <c r="O25" i="95"/>
  <c r="H25" i="95"/>
  <c r="E25" i="95"/>
  <c r="O6" i="95"/>
  <c r="E38" i="36"/>
  <c r="K38" i="36" s="1"/>
  <c r="U38" i="36" s="1"/>
  <c r="AA38" i="36" s="1"/>
  <c r="B38" i="36"/>
  <c r="H38" i="36" s="1"/>
  <c r="R5" i="36"/>
  <c r="K5" i="36"/>
  <c r="U5" i="36" s="1"/>
  <c r="AA5" i="36" s="1"/>
  <c r="AL5" i="36" s="1"/>
  <c r="H5" i="36"/>
  <c r="H44" i="71"/>
  <c r="E44" i="71"/>
  <c r="E43" i="71"/>
  <c r="E24" i="71"/>
  <c r="H25" i="71"/>
  <c r="E25" i="71"/>
  <c r="O6" i="71"/>
  <c r="O25" i="71" s="1"/>
  <c r="L6" i="71"/>
  <c r="L25" i="71" s="1"/>
  <c r="Q15" i="100"/>
  <c r="Q14" i="100"/>
  <c r="Q13" i="100"/>
  <c r="N14" i="100"/>
  <c r="N15" i="100"/>
  <c r="N13" i="100"/>
  <c r="N14" i="98"/>
  <c r="N15" i="98"/>
  <c r="N13" i="98"/>
  <c r="AI72" i="97"/>
  <c r="AJ72" i="97"/>
  <c r="AK72" i="97"/>
  <c r="AL72" i="97"/>
  <c r="AM72" i="97"/>
  <c r="AN72" i="97"/>
  <c r="AI73" i="97"/>
  <c r="AJ73" i="97"/>
  <c r="AK73" i="97"/>
  <c r="AL73" i="97"/>
  <c r="AM73" i="97"/>
  <c r="AN73" i="97"/>
  <c r="AI74" i="97"/>
  <c r="AJ74" i="97"/>
  <c r="AK74" i="97"/>
  <c r="AL74" i="97"/>
  <c r="AM74" i="97"/>
  <c r="AN74" i="97"/>
  <c r="AE72" i="97"/>
  <c r="AF72" i="97"/>
  <c r="AG72" i="97"/>
  <c r="AE73" i="97"/>
  <c r="AF73" i="97"/>
  <c r="AG73" i="97"/>
  <c r="AE74" i="97"/>
  <c r="AF74" i="97"/>
  <c r="AG74" i="97"/>
  <c r="Q34" i="96"/>
  <c r="Q33" i="96"/>
  <c r="Q32" i="96"/>
  <c r="S29" i="96"/>
  <c r="N33" i="96"/>
  <c r="N34" i="96"/>
  <c r="N32" i="96"/>
  <c r="N14" i="95"/>
  <c r="N15" i="95"/>
  <c r="N13" i="95"/>
  <c r="P21" i="66" l="1"/>
  <c r="AO87" i="101"/>
  <c r="AO83" i="101"/>
  <c r="AQ82" i="101"/>
  <c r="P73" i="66"/>
  <c r="P20" i="66"/>
  <c r="AP82" i="101"/>
  <c r="AO86" i="101"/>
  <c r="AO91" i="99"/>
  <c r="P91" i="86"/>
  <c r="P83" i="70"/>
  <c r="F55" i="66"/>
  <c r="AP85" i="101"/>
  <c r="AP81" i="101"/>
  <c r="AQ88" i="101"/>
  <c r="AO82" i="101"/>
  <c r="AP58" i="101"/>
  <c r="AO58" i="101"/>
  <c r="AP59" i="101"/>
  <c r="AO59" i="101"/>
  <c r="AO92" i="99"/>
  <c r="P92" i="86"/>
  <c r="P90" i="86"/>
  <c r="P22" i="66"/>
  <c r="AP87" i="101"/>
  <c r="AP86" i="101"/>
  <c r="AQ84" i="101"/>
  <c r="AQ81" i="101"/>
  <c r="AQ95" i="101"/>
  <c r="AQ86" i="101"/>
  <c r="AQ85" i="101"/>
  <c r="AP84" i="101"/>
  <c r="AO84" i="101"/>
  <c r="AO81" i="101"/>
  <c r="AQ87" i="101"/>
  <c r="AP95" i="101"/>
  <c r="AP88" i="101"/>
  <c r="AO88" i="101"/>
  <c r="AO85" i="101"/>
  <c r="AQ83" i="101"/>
  <c r="AP83" i="101"/>
  <c r="P88" i="86"/>
  <c r="P86" i="86"/>
  <c r="P87" i="86"/>
  <c r="BF11" i="92"/>
  <c r="BF10" i="92"/>
  <c r="BF33" i="91"/>
  <c r="BE41" i="91"/>
  <c r="BD41" i="91"/>
  <c r="BF54" i="91"/>
  <c r="BF55" i="91"/>
  <c r="AM64" i="92"/>
  <c r="BC63" i="92"/>
  <c r="P74" i="66"/>
  <c r="AO95" i="101"/>
  <c r="P82" i="70"/>
  <c r="P13" i="70"/>
  <c r="P12" i="70"/>
  <c r="P72" i="66"/>
  <c r="L55" i="66"/>
  <c r="AO77" i="101"/>
  <c r="AP80" i="101"/>
  <c r="AO78" i="101"/>
  <c r="AO79" i="101"/>
  <c r="AP95" i="99"/>
  <c r="AP94" i="99"/>
  <c r="AO95" i="99"/>
  <c r="BF31" i="91"/>
  <c r="BF32" i="91"/>
  <c r="P81" i="70"/>
  <c r="P29" i="70"/>
  <c r="P25" i="70"/>
  <c r="P21" i="70"/>
  <c r="P17" i="70"/>
  <c r="P28" i="70"/>
  <c r="P26" i="70"/>
  <c r="P24" i="70"/>
  <c r="P22" i="70"/>
  <c r="P19" i="66"/>
  <c r="AO80" i="101"/>
  <c r="AQ94" i="99"/>
  <c r="P77" i="70"/>
  <c r="AQ93" i="99"/>
  <c r="AQ91" i="99"/>
  <c r="AQ95" i="99"/>
  <c r="AO90" i="99"/>
  <c r="AQ89" i="99"/>
  <c r="AQ59" i="99"/>
  <c r="AP77" i="101"/>
  <c r="AQ80" i="101"/>
  <c r="AQ78" i="101"/>
  <c r="AP79" i="101"/>
  <c r="AP78" i="101"/>
  <c r="AQ79" i="101"/>
  <c r="P86" i="68"/>
  <c r="P84" i="68"/>
  <c r="H67" i="36"/>
  <c r="B96" i="94"/>
  <c r="BD19" i="91"/>
  <c r="BF53" i="91"/>
  <c r="P80" i="70"/>
  <c r="P78" i="70"/>
  <c r="P72" i="70"/>
  <c r="P79" i="70"/>
  <c r="P27" i="70"/>
  <c r="P23" i="70"/>
  <c r="P87" i="68"/>
  <c r="N84" i="94"/>
  <c r="AL84" i="94"/>
  <c r="AO84" i="94" s="1"/>
  <c r="O85" i="94"/>
  <c r="AQ77" i="101"/>
  <c r="AP54" i="99"/>
  <c r="AO61" i="99"/>
  <c r="AP58" i="99"/>
  <c r="AO57" i="99"/>
  <c r="AQ55" i="99"/>
  <c r="N85" i="94"/>
  <c r="AL85" i="94"/>
  <c r="AO85" i="94" s="1"/>
  <c r="AQ85" i="94"/>
  <c r="AP84" i="94"/>
  <c r="AP85" i="94"/>
  <c r="P84" i="94"/>
  <c r="P85" i="94"/>
  <c r="O84" i="94"/>
  <c r="BF9" i="92"/>
  <c r="P75" i="70"/>
  <c r="P73" i="70"/>
  <c r="P76" i="70"/>
  <c r="P74" i="70"/>
  <c r="P19" i="70"/>
  <c r="P31" i="70"/>
  <c r="P20" i="70"/>
  <c r="P18" i="70"/>
  <c r="P15" i="70"/>
  <c r="P30" i="70"/>
  <c r="P16" i="70"/>
  <c r="P14" i="70"/>
  <c r="P85" i="68"/>
  <c r="AP93" i="99"/>
  <c r="AP91" i="99"/>
  <c r="AO93" i="99"/>
  <c r="AQ92" i="99"/>
  <c r="AQ90" i="99"/>
  <c r="AO89" i="99"/>
  <c r="AP89" i="99"/>
  <c r="AP92" i="99"/>
  <c r="AP90" i="99"/>
  <c r="AQ58" i="99"/>
  <c r="AO60" i="99"/>
  <c r="AP57" i="99"/>
  <c r="AQ54" i="99"/>
  <c r="AQ60" i="99"/>
  <c r="AP59" i="99"/>
  <c r="AO58" i="99"/>
  <c r="AQ56" i="99"/>
  <c r="AP55" i="99"/>
  <c r="AO54" i="99"/>
  <c r="AP61" i="99"/>
  <c r="AO56" i="99"/>
  <c r="AQ84" i="94"/>
  <c r="AL38" i="36"/>
  <c r="X38" i="36"/>
  <c r="AI38" i="36" s="1"/>
  <c r="R38" i="36"/>
  <c r="P93" i="86"/>
  <c r="BD63" i="91"/>
  <c r="E67" i="101"/>
  <c r="K67" i="101" s="1"/>
  <c r="U67" i="101" s="1"/>
  <c r="AA67" i="101" s="1"/>
  <c r="AL67" i="101" s="1"/>
  <c r="AA38" i="101"/>
  <c r="AL38" i="101" s="1"/>
  <c r="B67" i="101"/>
  <c r="H67" i="101" s="1"/>
  <c r="R67" i="101" s="1"/>
  <c r="X67" i="101" s="1"/>
  <c r="AI67" i="101" s="1"/>
  <c r="X38" i="101"/>
  <c r="AI38" i="101" s="1"/>
  <c r="AO72" i="97"/>
  <c r="E67" i="97"/>
  <c r="K67" i="97" s="1"/>
  <c r="U67" i="97" s="1"/>
  <c r="AA67" i="97" s="1"/>
  <c r="AL67" i="97" s="1"/>
  <c r="K38" i="97"/>
  <c r="U38" i="97" s="1"/>
  <c r="AA38" i="97" s="1"/>
  <c r="AL38" i="97" s="1"/>
  <c r="BC67" i="92"/>
  <c r="BC65" i="92"/>
  <c r="BE19" i="92"/>
  <c r="BC23" i="92"/>
  <c r="BC22" i="92"/>
  <c r="BC63" i="91"/>
  <c r="BC65" i="91"/>
  <c r="BC64" i="91"/>
  <c r="BC67" i="91"/>
  <c r="H38" i="99"/>
  <c r="R38" i="99" s="1"/>
  <c r="X38" i="99" s="1"/>
  <c r="AI38" i="99" s="1"/>
  <c r="K38" i="99"/>
  <c r="U38" i="99" s="1"/>
  <c r="AA38" i="99" s="1"/>
  <c r="AL38" i="99" s="1"/>
  <c r="AQ72" i="97"/>
  <c r="H38" i="97"/>
  <c r="R38" i="97" s="1"/>
  <c r="X38" i="97" s="1"/>
  <c r="AI38" i="97" s="1"/>
  <c r="AP73" i="97"/>
  <c r="AO73" i="97"/>
  <c r="AO74" i="97"/>
  <c r="AQ74" i="97"/>
  <c r="AP74" i="97"/>
  <c r="AQ73" i="97"/>
  <c r="AP72" i="97"/>
  <c r="AI72" i="36"/>
  <c r="AJ72" i="36"/>
  <c r="AK72" i="36"/>
  <c r="AL72" i="36"/>
  <c r="AM72" i="36"/>
  <c r="AN72" i="36"/>
  <c r="AI73" i="36"/>
  <c r="AJ73" i="36"/>
  <c r="AK73" i="36"/>
  <c r="AL73" i="36"/>
  <c r="AM73" i="36"/>
  <c r="AN73" i="36"/>
  <c r="AE72" i="36"/>
  <c r="AF72" i="36"/>
  <c r="AG72" i="36"/>
  <c r="AE73" i="36"/>
  <c r="AF73" i="36"/>
  <c r="AG73" i="36"/>
  <c r="N14" i="71"/>
  <c r="N15" i="71"/>
  <c r="N13" i="71"/>
  <c r="Q14" i="71"/>
  <c r="Q15" i="71"/>
  <c r="Q13" i="71"/>
  <c r="W20" i="87"/>
  <c r="AQ73" i="36" l="1"/>
  <c r="AO72" i="36"/>
  <c r="AQ72" i="36"/>
  <c r="AO73" i="36"/>
  <c r="AP73" i="36"/>
  <c r="AP72" i="36"/>
  <c r="AL45" i="91"/>
  <c r="AE72" i="101"/>
  <c r="AF72" i="101"/>
  <c r="AG72" i="101"/>
  <c r="AI72" i="101"/>
  <c r="AJ72" i="101"/>
  <c r="AK72" i="101"/>
  <c r="AL72" i="101"/>
  <c r="AM72" i="101"/>
  <c r="AN72" i="101"/>
  <c r="AE73" i="101"/>
  <c r="AF73" i="101"/>
  <c r="AG73" i="101"/>
  <c r="AI73" i="101"/>
  <c r="AJ73" i="101"/>
  <c r="AK73" i="101"/>
  <c r="AL73" i="101"/>
  <c r="AM73" i="101"/>
  <c r="AN73" i="101"/>
  <c r="AE72" i="99"/>
  <c r="AF72" i="99"/>
  <c r="AG72" i="99"/>
  <c r="AI72" i="99"/>
  <c r="AJ72" i="99"/>
  <c r="AK72" i="99"/>
  <c r="AL72" i="99"/>
  <c r="AM72" i="99"/>
  <c r="AN72" i="99"/>
  <c r="AE73" i="99"/>
  <c r="AF73" i="99"/>
  <c r="AG73" i="99"/>
  <c r="AI73" i="99"/>
  <c r="AJ73" i="99"/>
  <c r="AK73" i="99"/>
  <c r="AL73" i="99"/>
  <c r="AM73" i="99"/>
  <c r="AN73" i="99"/>
  <c r="AE74" i="99"/>
  <c r="AF74" i="99"/>
  <c r="AG74" i="99"/>
  <c r="AI74" i="99"/>
  <c r="AJ74" i="99"/>
  <c r="AK74" i="99"/>
  <c r="AL74" i="99"/>
  <c r="AM74" i="99"/>
  <c r="AN74" i="99"/>
  <c r="AI72" i="94"/>
  <c r="AJ72" i="94"/>
  <c r="AK72" i="94"/>
  <c r="AL72" i="94"/>
  <c r="AM72" i="94"/>
  <c r="AN72" i="94"/>
  <c r="AI73" i="94"/>
  <c r="AJ73" i="94"/>
  <c r="AK73" i="94"/>
  <c r="AL73" i="94"/>
  <c r="AM73" i="94"/>
  <c r="AN73" i="94"/>
  <c r="AI74" i="94"/>
  <c r="AJ74" i="94"/>
  <c r="AK74" i="94"/>
  <c r="AL74" i="94"/>
  <c r="AM74" i="94"/>
  <c r="AN74" i="94"/>
  <c r="AE72" i="94"/>
  <c r="AF72" i="94"/>
  <c r="AG72" i="94"/>
  <c r="AE73" i="94"/>
  <c r="AF73" i="94"/>
  <c r="AG73" i="94"/>
  <c r="AE74" i="94"/>
  <c r="AF74" i="94"/>
  <c r="AG74" i="94"/>
  <c r="N94" i="86"/>
  <c r="O94" i="86"/>
  <c r="D33" i="93"/>
  <c r="C33" i="93"/>
  <c r="AG97" i="101"/>
  <c r="AF97" i="101"/>
  <c r="AE97" i="101"/>
  <c r="P97" i="101"/>
  <c r="O97" i="101"/>
  <c r="N97" i="101"/>
  <c r="W96" i="101"/>
  <c r="AC96" i="101" s="1"/>
  <c r="V96" i="101"/>
  <c r="U96" i="101"/>
  <c r="T96" i="101"/>
  <c r="S96" i="101"/>
  <c r="Y96" i="101" s="1"/>
  <c r="R96" i="101"/>
  <c r="G96" i="101"/>
  <c r="F96" i="101"/>
  <c r="E96" i="101"/>
  <c r="D96" i="101"/>
  <c r="C96" i="101"/>
  <c r="B96" i="101"/>
  <c r="AC95" i="101"/>
  <c r="AB95" i="101"/>
  <c r="AA95" i="101"/>
  <c r="Z95" i="101"/>
  <c r="Y95" i="101"/>
  <c r="X95" i="101"/>
  <c r="M95" i="101"/>
  <c r="L95" i="101"/>
  <c r="K95" i="101"/>
  <c r="J95" i="101"/>
  <c r="I95" i="101"/>
  <c r="H95" i="101"/>
  <c r="AC94" i="101"/>
  <c r="AB94" i="101"/>
  <c r="AA94" i="101"/>
  <c r="Z94" i="101"/>
  <c r="Y94" i="101"/>
  <c r="X94" i="101"/>
  <c r="M94" i="101"/>
  <c r="L94" i="101"/>
  <c r="K94" i="101"/>
  <c r="J94" i="101"/>
  <c r="I94" i="101"/>
  <c r="H94" i="101"/>
  <c r="AC93" i="101"/>
  <c r="AB93" i="101"/>
  <c r="AA93" i="101"/>
  <c r="Z93" i="101"/>
  <c r="Y93" i="101"/>
  <c r="X93" i="101"/>
  <c r="M93" i="101"/>
  <c r="L93" i="101"/>
  <c r="K93" i="101"/>
  <c r="J93" i="101"/>
  <c r="I93" i="101"/>
  <c r="H93" i="101"/>
  <c r="AC92" i="101"/>
  <c r="AB92" i="101"/>
  <c r="AA92" i="101"/>
  <c r="Z92" i="101"/>
  <c r="Y92" i="101"/>
  <c r="X92" i="101"/>
  <c r="M92" i="101"/>
  <c r="L92" i="101"/>
  <c r="K92" i="101"/>
  <c r="J92" i="101"/>
  <c r="I92" i="101"/>
  <c r="H92" i="101"/>
  <c r="AC91" i="101"/>
  <c r="AB91" i="101"/>
  <c r="AA91" i="101"/>
  <c r="Z91" i="101"/>
  <c r="Y91" i="101"/>
  <c r="X91" i="101"/>
  <c r="M91" i="101"/>
  <c r="L91" i="101"/>
  <c r="K91" i="101"/>
  <c r="J91" i="101"/>
  <c r="I91" i="101"/>
  <c r="H91" i="101"/>
  <c r="AC90" i="101"/>
  <c r="AB90" i="101"/>
  <c r="AA90" i="101"/>
  <c r="Z90" i="101"/>
  <c r="Y90" i="101"/>
  <c r="X90" i="101"/>
  <c r="M90" i="101"/>
  <c r="L90" i="101"/>
  <c r="K90" i="101"/>
  <c r="J90" i="101"/>
  <c r="I90" i="101"/>
  <c r="H90" i="101"/>
  <c r="AC89" i="101"/>
  <c r="AB89" i="101"/>
  <c r="AA89" i="101"/>
  <c r="Z89" i="101"/>
  <c r="Y89" i="101"/>
  <c r="X89" i="101"/>
  <c r="M89" i="101"/>
  <c r="L89" i="101"/>
  <c r="K89" i="101"/>
  <c r="J89" i="101"/>
  <c r="I89" i="101"/>
  <c r="H89" i="101"/>
  <c r="AC88" i="101"/>
  <c r="AB88" i="101"/>
  <c r="AA88" i="101"/>
  <c r="Z88" i="101"/>
  <c r="Y88" i="101"/>
  <c r="X88" i="101"/>
  <c r="M88" i="101"/>
  <c r="L88" i="101"/>
  <c r="K88" i="101"/>
  <c r="J88" i="101"/>
  <c r="I88" i="101"/>
  <c r="H88" i="101"/>
  <c r="AC87" i="101"/>
  <c r="AB87" i="101"/>
  <c r="AA87" i="101"/>
  <c r="Z87" i="101"/>
  <c r="Y87" i="101"/>
  <c r="X87" i="101"/>
  <c r="M87" i="101"/>
  <c r="L87" i="101"/>
  <c r="K87" i="101"/>
  <c r="J87" i="101"/>
  <c r="I87" i="101"/>
  <c r="H87" i="101"/>
  <c r="AC86" i="101"/>
  <c r="AB86" i="101"/>
  <c r="AA86" i="101"/>
  <c r="Z86" i="101"/>
  <c r="Y86" i="101"/>
  <c r="X86" i="101"/>
  <c r="M86" i="101"/>
  <c r="L86" i="101"/>
  <c r="K86" i="101"/>
  <c r="J86" i="101"/>
  <c r="I86" i="101"/>
  <c r="H86" i="101"/>
  <c r="AC85" i="101"/>
  <c r="AB85" i="101"/>
  <c r="AA85" i="101"/>
  <c r="Z85" i="101"/>
  <c r="Y85" i="101"/>
  <c r="X85" i="101"/>
  <c r="M85" i="101"/>
  <c r="L85" i="101"/>
  <c r="K85" i="101"/>
  <c r="J85" i="101"/>
  <c r="I85" i="101"/>
  <c r="H85" i="101"/>
  <c r="AC84" i="101"/>
  <c r="AB84" i="101"/>
  <c r="AA84" i="101"/>
  <c r="Z84" i="101"/>
  <c r="Y84" i="101"/>
  <c r="X84" i="101"/>
  <c r="M84" i="101"/>
  <c r="L84" i="101"/>
  <c r="K84" i="101"/>
  <c r="J84" i="101"/>
  <c r="I84" i="101"/>
  <c r="H84" i="101"/>
  <c r="AC83" i="101"/>
  <c r="AB83" i="101"/>
  <c r="AA83" i="101"/>
  <c r="Z83" i="101"/>
  <c r="Y83" i="101"/>
  <c r="X83" i="101"/>
  <c r="M83" i="101"/>
  <c r="L83" i="101"/>
  <c r="K83" i="101"/>
  <c r="J83" i="101"/>
  <c r="I83" i="101"/>
  <c r="H83" i="101"/>
  <c r="AC82" i="101"/>
  <c r="AB82" i="101"/>
  <c r="AA82" i="101"/>
  <c r="Z82" i="101"/>
  <c r="Y82" i="101"/>
  <c r="X82" i="101"/>
  <c r="M82" i="101"/>
  <c r="L82" i="101"/>
  <c r="K82" i="101"/>
  <c r="J82" i="101"/>
  <c r="I82" i="101"/>
  <c r="H82" i="101"/>
  <c r="AC81" i="101"/>
  <c r="AB81" i="101"/>
  <c r="AA81" i="101"/>
  <c r="Z81" i="101"/>
  <c r="Y81" i="101"/>
  <c r="X81" i="101"/>
  <c r="M81" i="101"/>
  <c r="L81" i="101"/>
  <c r="K81" i="101"/>
  <c r="J81" i="101"/>
  <c r="I81" i="101"/>
  <c r="H81" i="101"/>
  <c r="AC80" i="101"/>
  <c r="AB80" i="101"/>
  <c r="AA80" i="101"/>
  <c r="Z80" i="101"/>
  <c r="Y80" i="101"/>
  <c r="X80" i="101"/>
  <c r="M80" i="101"/>
  <c r="L80" i="101"/>
  <c r="K80" i="101"/>
  <c r="J80" i="101"/>
  <c r="I80" i="101"/>
  <c r="H80" i="101"/>
  <c r="AC79" i="101"/>
  <c r="AB79" i="101"/>
  <c r="AA79" i="101"/>
  <c r="Z79" i="101"/>
  <c r="Y79" i="101"/>
  <c r="X79" i="101"/>
  <c r="M79" i="101"/>
  <c r="L79" i="101"/>
  <c r="K79" i="101"/>
  <c r="J79" i="101"/>
  <c r="I79" i="101"/>
  <c r="H79" i="101"/>
  <c r="AG78" i="101"/>
  <c r="AF78" i="101"/>
  <c r="AC78" i="101"/>
  <c r="AB78" i="101"/>
  <c r="AA78" i="101"/>
  <c r="Z78" i="101"/>
  <c r="Y78" i="101"/>
  <c r="X78" i="101"/>
  <c r="M78" i="101"/>
  <c r="L78" i="101"/>
  <c r="K78" i="101"/>
  <c r="J78" i="101"/>
  <c r="I78" i="101"/>
  <c r="H78" i="101"/>
  <c r="AG77" i="101"/>
  <c r="AF77" i="101"/>
  <c r="AE77" i="101"/>
  <c r="AC77" i="101"/>
  <c r="AB77" i="101"/>
  <c r="AA77" i="101"/>
  <c r="Z77" i="101"/>
  <c r="Y77" i="101"/>
  <c r="X77" i="101"/>
  <c r="P77" i="101"/>
  <c r="O77" i="101"/>
  <c r="N77" i="101"/>
  <c r="M77" i="101"/>
  <c r="L77" i="101"/>
  <c r="K77" i="101"/>
  <c r="J77" i="101"/>
  <c r="I77" i="101"/>
  <c r="H77" i="101"/>
  <c r="AN76" i="101"/>
  <c r="AM76" i="101"/>
  <c r="AL76" i="101"/>
  <c r="AK76" i="101"/>
  <c r="AJ76" i="101"/>
  <c r="AI76" i="101"/>
  <c r="AG76" i="101"/>
  <c r="AF76" i="101"/>
  <c r="AE76" i="101"/>
  <c r="AC76" i="101"/>
  <c r="AB76" i="101"/>
  <c r="AA76" i="101"/>
  <c r="Z76" i="101"/>
  <c r="Y76" i="101"/>
  <c r="X76" i="101"/>
  <c r="P76" i="101"/>
  <c r="O76" i="101"/>
  <c r="N76" i="101"/>
  <c r="M76" i="101"/>
  <c r="L76" i="101"/>
  <c r="K76" i="101"/>
  <c r="J76" i="101"/>
  <c r="I76" i="101"/>
  <c r="H76" i="101"/>
  <c r="AN75" i="101"/>
  <c r="AM75" i="101"/>
  <c r="AL75" i="101"/>
  <c r="AK75" i="101"/>
  <c r="AJ75" i="101"/>
  <c r="AI75" i="101"/>
  <c r="AG75" i="101"/>
  <c r="AF75" i="101"/>
  <c r="AE75" i="101"/>
  <c r="AC75" i="101"/>
  <c r="AB75" i="101"/>
  <c r="AA75" i="101"/>
  <c r="Z75" i="101"/>
  <c r="Y75" i="101"/>
  <c r="X75" i="101"/>
  <c r="P75" i="101"/>
  <c r="O75" i="101"/>
  <c r="N75" i="101"/>
  <c r="M75" i="101"/>
  <c r="L75" i="101"/>
  <c r="K75" i="101"/>
  <c r="J75" i="101"/>
  <c r="I75" i="101"/>
  <c r="H75" i="101"/>
  <c r="AN74" i="101"/>
  <c r="AM74" i="101"/>
  <c r="AL74" i="101"/>
  <c r="AK74" i="101"/>
  <c r="AJ74" i="101"/>
  <c r="AI74" i="101"/>
  <c r="AG74" i="101"/>
  <c r="AF74" i="101"/>
  <c r="AE74" i="101"/>
  <c r="AC74" i="101"/>
  <c r="AB74" i="101"/>
  <c r="AA74" i="101"/>
  <c r="Z74" i="101"/>
  <c r="Y74" i="101"/>
  <c r="X74" i="101"/>
  <c r="P74" i="101"/>
  <c r="O74" i="101"/>
  <c r="N74" i="101"/>
  <c r="M74" i="101"/>
  <c r="L74" i="101"/>
  <c r="K74" i="101"/>
  <c r="J74" i="101"/>
  <c r="I74" i="101"/>
  <c r="H74" i="101"/>
  <c r="AC73" i="101"/>
  <c r="AB73" i="101"/>
  <c r="AA73" i="101"/>
  <c r="Z73" i="101"/>
  <c r="Y73" i="101"/>
  <c r="X73" i="101"/>
  <c r="P73" i="101"/>
  <c r="O73" i="101"/>
  <c r="N73" i="101"/>
  <c r="M73" i="101"/>
  <c r="L73" i="101"/>
  <c r="K73" i="101"/>
  <c r="J73" i="101"/>
  <c r="I73" i="101"/>
  <c r="H73" i="101"/>
  <c r="AC72" i="101"/>
  <c r="AB72" i="101"/>
  <c r="AA72" i="101"/>
  <c r="Z72" i="101"/>
  <c r="Y72" i="101"/>
  <c r="X72" i="101"/>
  <c r="P72" i="101"/>
  <c r="O72" i="101"/>
  <c r="N72" i="101"/>
  <c r="M72" i="101"/>
  <c r="L72" i="101"/>
  <c r="K72" i="101"/>
  <c r="J72" i="101"/>
  <c r="I72" i="101"/>
  <c r="H72" i="101"/>
  <c r="AN71" i="101"/>
  <c r="AM71" i="101"/>
  <c r="AL71" i="101"/>
  <c r="AK71" i="101"/>
  <c r="AJ71" i="101"/>
  <c r="AI71" i="101"/>
  <c r="AG71" i="101"/>
  <c r="AF71" i="101"/>
  <c r="AE71" i="101"/>
  <c r="AC71" i="101"/>
  <c r="AB71" i="101"/>
  <c r="AA71" i="101"/>
  <c r="Z71" i="101"/>
  <c r="Y71" i="101"/>
  <c r="X71" i="101"/>
  <c r="P71" i="101"/>
  <c r="O71" i="101"/>
  <c r="N71" i="101"/>
  <c r="M71" i="101"/>
  <c r="L71" i="101"/>
  <c r="K71" i="101"/>
  <c r="J71" i="101"/>
  <c r="I71" i="101"/>
  <c r="H71" i="101"/>
  <c r="AN70" i="101"/>
  <c r="AM70" i="101"/>
  <c r="AL70" i="101"/>
  <c r="AK70" i="101"/>
  <c r="AJ70" i="101"/>
  <c r="AI70" i="101"/>
  <c r="AG70" i="101"/>
  <c r="AF70" i="101"/>
  <c r="AE70" i="101"/>
  <c r="AC70" i="101"/>
  <c r="AB70" i="101"/>
  <c r="AA70" i="101"/>
  <c r="Z70" i="101"/>
  <c r="Y70" i="101"/>
  <c r="X70" i="101"/>
  <c r="P70" i="101"/>
  <c r="O70" i="101"/>
  <c r="N70" i="101"/>
  <c r="M70" i="101"/>
  <c r="L70" i="101"/>
  <c r="K70" i="101"/>
  <c r="J70" i="101"/>
  <c r="I70" i="101"/>
  <c r="H70" i="101"/>
  <c r="AN69" i="101"/>
  <c r="AM69" i="101"/>
  <c r="AL69" i="101"/>
  <c r="AK69" i="101"/>
  <c r="AJ69" i="101"/>
  <c r="AI69" i="101"/>
  <c r="AG69" i="101"/>
  <c r="AF69" i="101"/>
  <c r="AE69" i="101"/>
  <c r="AC69" i="101"/>
  <c r="AB69" i="101"/>
  <c r="AA69" i="101"/>
  <c r="Z69" i="101"/>
  <c r="Y69" i="101"/>
  <c r="X69" i="101"/>
  <c r="P69" i="101"/>
  <c r="O69" i="101"/>
  <c r="N69" i="101"/>
  <c r="M69" i="101"/>
  <c r="L69" i="101"/>
  <c r="K69" i="101"/>
  <c r="J69" i="101"/>
  <c r="I69" i="101"/>
  <c r="H69" i="101"/>
  <c r="AN63" i="101"/>
  <c r="AM63" i="101"/>
  <c r="AL63" i="101"/>
  <c r="AK63" i="101"/>
  <c r="AJ63" i="101"/>
  <c r="AI63" i="101"/>
  <c r="AG63" i="101"/>
  <c r="AF63" i="101"/>
  <c r="AE63" i="101"/>
  <c r="P63" i="101"/>
  <c r="O63" i="101"/>
  <c r="N63" i="101"/>
  <c r="AB62" i="101"/>
  <c r="Z62" i="101"/>
  <c r="X62" i="101"/>
  <c r="K62" i="101"/>
  <c r="J62" i="101"/>
  <c r="I62" i="101"/>
  <c r="AN61" i="101"/>
  <c r="AQ61" i="101" s="1"/>
  <c r="AM61" i="101"/>
  <c r="AP61" i="101" s="1"/>
  <c r="AL61" i="101"/>
  <c r="AO61" i="101" s="1"/>
  <c r="AG61" i="101"/>
  <c r="AF61" i="101"/>
  <c r="AE61" i="101"/>
  <c r="AC61" i="101"/>
  <c r="AB61" i="101"/>
  <c r="AA61" i="101"/>
  <c r="Z61" i="101"/>
  <c r="Y61" i="101"/>
  <c r="M61" i="101"/>
  <c r="L61" i="101"/>
  <c r="K61" i="101"/>
  <c r="J61" i="101"/>
  <c r="I61" i="101"/>
  <c r="H61" i="101"/>
  <c r="AN60" i="101"/>
  <c r="AQ60" i="101" s="1"/>
  <c r="AM60" i="101"/>
  <c r="AP60" i="101" s="1"/>
  <c r="AL60" i="101"/>
  <c r="AO60" i="101" s="1"/>
  <c r="AC60" i="101"/>
  <c r="AB60" i="101"/>
  <c r="AA60" i="101"/>
  <c r="Z60" i="101"/>
  <c r="Y60" i="101"/>
  <c r="M60" i="101"/>
  <c r="L60" i="101"/>
  <c r="K60" i="101"/>
  <c r="J60" i="101"/>
  <c r="I60" i="101"/>
  <c r="H60" i="101"/>
  <c r="AC59" i="101"/>
  <c r="AB59" i="101"/>
  <c r="AA59" i="101"/>
  <c r="Z59" i="101"/>
  <c r="Y59" i="101"/>
  <c r="M59" i="101"/>
  <c r="L59" i="101"/>
  <c r="K59" i="101"/>
  <c r="J59" i="101"/>
  <c r="I59" i="101"/>
  <c r="H59" i="101"/>
  <c r="AC58" i="101"/>
  <c r="AB58" i="101"/>
  <c r="AA58" i="101"/>
  <c r="Z58" i="101"/>
  <c r="Y58" i="101"/>
  <c r="M58" i="101"/>
  <c r="L58" i="101"/>
  <c r="K58" i="101"/>
  <c r="J58" i="101"/>
  <c r="I58" i="101"/>
  <c r="H58" i="101"/>
  <c r="AN57" i="101"/>
  <c r="AQ57" i="101" s="1"/>
  <c r="AM57" i="101"/>
  <c r="AP57" i="101" s="1"/>
  <c r="AL57" i="101"/>
  <c r="AO57" i="101" s="1"/>
  <c r="AC57" i="101"/>
  <c r="AB57" i="101"/>
  <c r="AA57" i="101"/>
  <c r="Z57" i="101"/>
  <c r="Y57" i="101"/>
  <c r="M57" i="101"/>
  <c r="L57" i="101"/>
  <c r="K57" i="101"/>
  <c r="J57" i="101"/>
  <c r="I57" i="101"/>
  <c r="H57" i="101"/>
  <c r="AN56" i="101"/>
  <c r="AQ56" i="101" s="1"/>
  <c r="AM56" i="101"/>
  <c r="AP56" i="101" s="1"/>
  <c r="AL56" i="101"/>
  <c r="AO56" i="101" s="1"/>
  <c r="AC56" i="101"/>
  <c r="AB56" i="101"/>
  <c r="AA56" i="101"/>
  <c r="Z56" i="101"/>
  <c r="Y56" i="101"/>
  <c r="M56" i="101"/>
  <c r="L56" i="101"/>
  <c r="K56" i="101"/>
  <c r="J56" i="101"/>
  <c r="I56" i="101"/>
  <c r="H56" i="101"/>
  <c r="AN55" i="101"/>
  <c r="AQ55" i="101" s="1"/>
  <c r="AM55" i="101"/>
  <c r="AP55" i="101" s="1"/>
  <c r="AL55" i="101"/>
  <c r="AO55" i="101" s="1"/>
  <c r="AC55" i="101"/>
  <c r="AB55" i="101"/>
  <c r="AA55" i="101"/>
  <c r="Z55" i="101"/>
  <c r="Y55" i="101"/>
  <c r="M55" i="101"/>
  <c r="L55" i="101"/>
  <c r="K55" i="101"/>
  <c r="J55" i="101"/>
  <c r="I55" i="101"/>
  <c r="H55" i="101"/>
  <c r="AN54" i="101"/>
  <c r="AQ54" i="101" s="1"/>
  <c r="AM54" i="101"/>
  <c r="AP54" i="101" s="1"/>
  <c r="AL54" i="101"/>
  <c r="AO54" i="101" s="1"/>
  <c r="AC54" i="101"/>
  <c r="AB54" i="101"/>
  <c r="AA54" i="101"/>
  <c r="Z54" i="101"/>
  <c r="Y54" i="101"/>
  <c r="M54" i="101"/>
  <c r="L54" i="101"/>
  <c r="K54" i="101"/>
  <c r="J54" i="101"/>
  <c r="I54" i="101"/>
  <c r="H54" i="101"/>
  <c r="AN53" i="101"/>
  <c r="AM53" i="101"/>
  <c r="AL53" i="101"/>
  <c r="AK53" i="101"/>
  <c r="AJ53" i="101"/>
  <c r="AI53" i="101"/>
  <c r="AC53" i="101"/>
  <c r="AB53" i="101"/>
  <c r="AA53" i="101"/>
  <c r="Z53" i="101"/>
  <c r="Y53" i="101"/>
  <c r="P53" i="101"/>
  <c r="O53" i="101"/>
  <c r="N53" i="101"/>
  <c r="M53" i="101"/>
  <c r="L53" i="101"/>
  <c r="K53" i="101"/>
  <c r="J53" i="101"/>
  <c r="I53" i="101"/>
  <c r="H53" i="101"/>
  <c r="AN52" i="101"/>
  <c r="AM52" i="101"/>
  <c r="AL52" i="101"/>
  <c r="AK52" i="101"/>
  <c r="AJ52" i="101"/>
  <c r="AI52" i="101"/>
  <c r="AG52" i="101"/>
  <c r="AF52" i="101"/>
  <c r="AE52" i="101"/>
  <c r="AC52" i="101"/>
  <c r="AB52" i="101"/>
  <c r="AA52" i="101"/>
  <c r="Z52" i="101"/>
  <c r="Y52" i="101"/>
  <c r="P52" i="101"/>
  <c r="O52" i="101"/>
  <c r="N52" i="101"/>
  <c r="M52" i="101"/>
  <c r="L52" i="101"/>
  <c r="K52" i="101"/>
  <c r="J52" i="101"/>
  <c r="I52" i="101"/>
  <c r="H52" i="101"/>
  <c r="AN51" i="101"/>
  <c r="AM51" i="101"/>
  <c r="AL51" i="101"/>
  <c r="AK51" i="101"/>
  <c r="AJ51" i="101"/>
  <c r="AI51" i="101"/>
  <c r="AG51" i="101"/>
  <c r="AF51" i="101"/>
  <c r="AE51" i="101"/>
  <c r="AC51" i="101"/>
  <c r="AB51" i="101"/>
  <c r="AA51" i="101"/>
  <c r="Z51" i="101"/>
  <c r="Y51" i="101"/>
  <c r="P51" i="101"/>
  <c r="O51" i="101"/>
  <c r="N51" i="101"/>
  <c r="M51" i="101"/>
  <c r="L51" i="101"/>
  <c r="K51" i="101"/>
  <c r="J51" i="101"/>
  <c r="I51" i="101"/>
  <c r="H51" i="101"/>
  <c r="AN50" i="101"/>
  <c r="AM50" i="101"/>
  <c r="AL50" i="101"/>
  <c r="AK50" i="101"/>
  <c r="AJ50" i="101"/>
  <c r="AI50" i="101"/>
  <c r="AG50" i="101"/>
  <c r="AF50" i="101"/>
  <c r="AE50" i="101"/>
  <c r="AC50" i="101"/>
  <c r="AB50" i="101"/>
  <c r="AA50" i="101"/>
  <c r="Z50" i="101"/>
  <c r="Y50" i="101"/>
  <c r="P50" i="101"/>
  <c r="O50" i="101"/>
  <c r="N50" i="101"/>
  <c r="M50" i="101"/>
  <c r="L50" i="101"/>
  <c r="K50" i="101"/>
  <c r="J50" i="101"/>
  <c r="I50" i="101"/>
  <c r="H50" i="101"/>
  <c r="AN49" i="101"/>
  <c r="AM49" i="101"/>
  <c r="AK49" i="101"/>
  <c r="AJ49" i="101"/>
  <c r="AI49" i="101"/>
  <c r="AO49" i="101" s="1"/>
  <c r="AG49" i="101"/>
  <c r="AF49" i="101"/>
  <c r="AE49" i="101"/>
  <c r="AC49" i="101"/>
  <c r="AB49" i="101"/>
  <c r="AA49" i="101"/>
  <c r="Z49" i="101"/>
  <c r="Y49" i="101"/>
  <c r="P49" i="101"/>
  <c r="O49" i="101"/>
  <c r="N49" i="101"/>
  <c r="M49" i="101"/>
  <c r="L49" i="101"/>
  <c r="K49" i="101"/>
  <c r="J49" i="101"/>
  <c r="I49" i="101"/>
  <c r="H49" i="101"/>
  <c r="AN48" i="101"/>
  <c r="AM48" i="101"/>
  <c r="AL48" i="101"/>
  <c r="AK48" i="101"/>
  <c r="AJ48" i="101"/>
  <c r="AI48" i="101"/>
  <c r="AG48" i="101"/>
  <c r="AF48" i="101"/>
  <c r="AE48" i="101"/>
  <c r="AC48" i="101"/>
  <c r="AB48" i="101"/>
  <c r="AA48" i="101"/>
  <c r="Z48" i="101"/>
  <c r="Y48" i="101"/>
  <c r="AN47" i="101"/>
  <c r="AM47" i="101"/>
  <c r="AL47" i="101"/>
  <c r="AK47" i="101"/>
  <c r="AJ47" i="101"/>
  <c r="AI47" i="101"/>
  <c r="AG47" i="101"/>
  <c r="AF47" i="101"/>
  <c r="AE47" i="101"/>
  <c r="AC47" i="101"/>
  <c r="AB47" i="101"/>
  <c r="AA47" i="101"/>
  <c r="Z47" i="101"/>
  <c r="Y47" i="101"/>
  <c r="AN46" i="101"/>
  <c r="AM46" i="101"/>
  <c r="AL46" i="101"/>
  <c r="AK46" i="101"/>
  <c r="AJ46" i="101"/>
  <c r="AI46" i="101"/>
  <c r="AG46" i="101"/>
  <c r="AF46" i="101"/>
  <c r="AE46" i="101"/>
  <c r="AC46" i="101"/>
  <c r="AB46" i="101"/>
  <c r="AA46" i="101"/>
  <c r="Z46" i="101"/>
  <c r="Y46" i="101"/>
  <c r="AN45" i="101"/>
  <c r="AM45" i="101"/>
  <c r="AL45" i="101"/>
  <c r="AK45" i="101"/>
  <c r="AJ45" i="101"/>
  <c r="AI45" i="101"/>
  <c r="AG45" i="101"/>
  <c r="AF45" i="101"/>
  <c r="AE45" i="101"/>
  <c r="AC45" i="101"/>
  <c r="AB45" i="101"/>
  <c r="AA45" i="101"/>
  <c r="Z45" i="101"/>
  <c r="Y45" i="101"/>
  <c r="AN44" i="101"/>
  <c r="AM44" i="101"/>
  <c r="AL44" i="101"/>
  <c r="AK44" i="101"/>
  <c r="AJ44" i="101"/>
  <c r="AI44" i="101"/>
  <c r="AG44" i="101"/>
  <c r="AF44" i="101"/>
  <c r="AE44" i="101"/>
  <c r="AC44" i="101"/>
  <c r="AB44" i="101"/>
  <c r="AA44" i="101"/>
  <c r="Z44" i="101"/>
  <c r="Y44" i="101"/>
  <c r="AN43" i="101"/>
  <c r="AM43" i="101"/>
  <c r="AL43" i="101"/>
  <c r="AK43" i="101"/>
  <c r="AJ43" i="101"/>
  <c r="AI43" i="101"/>
  <c r="AG43" i="101"/>
  <c r="AF43" i="101"/>
  <c r="AE43" i="101"/>
  <c r="AC43" i="101"/>
  <c r="AB43" i="101"/>
  <c r="AA43" i="101"/>
  <c r="Z43" i="101"/>
  <c r="Y43" i="101"/>
  <c r="AN42" i="101"/>
  <c r="AM42" i="101"/>
  <c r="AL42" i="101"/>
  <c r="AK42" i="101"/>
  <c r="AJ42" i="101"/>
  <c r="AI42" i="101"/>
  <c r="AG42" i="101"/>
  <c r="AF42" i="101"/>
  <c r="AE42" i="101"/>
  <c r="AC42" i="101"/>
  <c r="AB42" i="101"/>
  <c r="AA42" i="101"/>
  <c r="Z42" i="101"/>
  <c r="Y42" i="101"/>
  <c r="AN41" i="101"/>
  <c r="AM41" i="101"/>
  <c r="AL41" i="101"/>
  <c r="AK41" i="101"/>
  <c r="AJ41" i="101"/>
  <c r="AI41" i="101"/>
  <c r="AG41" i="101"/>
  <c r="AF41" i="101"/>
  <c r="AE41" i="101"/>
  <c r="AC41" i="101"/>
  <c r="AB41" i="101"/>
  <c r="AA41" i="101"/>
  <c r="Z41" i="101"/>
  <c r="Y41" i="101"/>
  <c r="AN40" i="101"/>
  <c r="AM40" i="101"/>
  <c r="AL40" i="101"/>
  <c r="AK40" i="101"/>
  <c r="AJ40" i="101"/>
  <c r="AI40" i="101"/>
  <c r="AG40" i="101"/>
  <c r="AF40" i="101"/>
  <c r="AE40" i="101"/>
  <c r="AC40" i="101"/>
  <c r="AB40" i="101"/>
  <c r="AA40" i="101"/>
  <c r="Z40" i="101"/>
  <c r="Y40" i="101"/>
  <c r="AN33" i="101"/>
  <c r="AM33" i="101"/>
  <c r="AL33" i="101"/>
  <c r="AK33" i="101"/>
  <c r="AJ33" i="101"/>
  <c r="AI33" i="101"/>
  <c r="AG33" i="101"/>
  <c r="AF33" i="101"/>
  <c r="AE33" i="101"/>
  <c r="AC32" i="101"/>
  <c r="Z32" i="101"/>
  <c r="Y32" i="101"/>
  <c r="X32" i="101"/>
  <c r="AN31" i="101"/>
  <c r="AM31" i="101"/>
  <c r="AL31" i="101"/>
  <c r="AK31" i="101"/>
  <c r="AJ31" i="101"/>
  <c r="AI31" i="101"/>
  <c r="AG31" i="101"/>
  <c r="AF31" i="101"/>
  <c r="AE31" i="101"/>
  <c r="AC31" i="101"/>
  <c r="AB31" i="101"/>
  <c r="AA31" i="101"/>
  <c r="Z31" i="101"/>
  <c r="Y31" i="101"/>
  <c r="AN30" i="101"/>
  <c r="AM30" i="101"/>
  <c r="AL30" i="101"/>
  <c r="AK30" i="101"/>
  <c r="AJ30" i="101"/>
  <c r="AI30" i="101"/>
  <c r="AG30" i="101"/>
  <c r="AF30" i="101"/>
  <c r="AE30" i="101"/>
  <c r="AC30" i="101"/>
  <c r="AB30" i="101"/>
  <c r="AA30" i="101"/>
  <c r="Z30" i="101"/>
  <c r="Y30" i="101"/>
  <c r="AN29" i="101"/>
  <c r="AM29" i="101"/>
  <c r="AL29" i="101"/>
  <c r="AK29" i="101"/>
  <c r="AJ29" i="101"/>
  <c r="AI29" i="101"/>
  <c r="AG29" i="101"/>
  <c r="AF29" i="101"/>
  <c r="AE29" i="101"/>
  <c r="AC29" i="101"/>
  <c r="AB29" i="101"/>
  <c r="AA29" i="101"/>
  <c r="Z29" i="101"/>
  <c r="Y29" i="101"/>
  <c r="AN28" i="101"/>
  <c r="AM28" i="101"/>
  <c r="AL28" i="101"/>
  <c r="AO28" i="101" s="1"/>
  <c r="AK28" i="101"/>
  <c r="AJ28" i="101"/>
  <c r="AG28" i="101"/>
  <c r="AF28" i="101"/>
  <c r="AE28" i="101"/>
  <c r="AC28" i="101"/>
  <c r="AB28" i="101"/>
  <c r="AA28" i="101"/>
  <c r="Z28" i="101"/>
  <c r="Y28" i="101"/>
  <c r="AN27" i="101"/>
  <c r="AM27" i="101"/>
  <c r="AL27" i="101"/>
  <c r="AO27" i="101" s="1"/>
  <c r="AK27" i="101"/>
  <c r="AJ27" i="101"/>
  <c r="AG27" i="101"/>
  <c r="AF27" i="101"/>
  <c r="AC27" i="101"/>
  <c r="AB27" i="101"/>
  <c r="AA27" i="101"/>
  <c r="Z27" i="101"/>
  <c r="Y27" i="101"/>
  <c r="AN26" i="101"/>
  <c r="AM26" i="101"/>
  <c r="AL26" i="101"/>
  <c r="AK26" i="101"/>
  <c r="AJ26" i="101"/>
  <c r="AI26" i="101"/>
  <c r="AG26" i="101"/>
  <c r="AF26" i="101"/>
  <c r="AE26" i="101"/>
  <c r="AC26" i="101"/>
  <c r="AB26" i="101"/>
  <c r="AA26" i="101"/>
  <c r="Z26" i="101"/>
  <c r="Y26" i="101"/>
  <c r="P26" i="101"/>
  <c r="O26" i="101"/>
  <c r="N26" i="101"/>
  <c r="M26" i="101"/>
  <c r="L26" i="101"/>
  <c r="K26" i="101"/>
  <c r="J26" i="101"/>
  <c r="I26" i="101"/>
  <c r="H26" i="101"/>
  <c r="AN25" i="101"/>
  <c r="AM25" i="101"/>
  <c r="AL25" i="101"/>
  <c r="AK25" i="101"/>
  <c r="AJ25" i="101"/>
  <c r="AI25" i="101"/>
  <c r="AG25" i="101"/>
  <c r="AF25" i="101"/>
  <c r="AE25" i="101"/>
  <c r="AC25" i="101"/>
  <c r="AB25" i="101"/>
  <c r="AA25" i="101"/>
  <c r="Z25" i="101"/>
  <c r="Y25" i="101"/>
  <c r="P25" i="101"/>
  <c r="O25" i="101"/>
  <c r="N25" i="101"/>
  <c r="M25" i="101"/>
  <c r="L25" i="101"/>
  <c r="K25" i="101"/>
  <c r="J25" i="101"/>
  <c r="I25" i="101"/>
  <c r="H25" i="101"/>
  <c r="AN24" i="101"/>
  <c r="AM24" i="101"/>
  <c r="AL24" i="101"/>
  <c r="AK24" i="101"/>
  <c r="AJ24" i="101"/>
  <c r="AI24" i="101"/>
  <c r="AG24" i="101"/>
  <c r="AF24" i="101"/>
  <c r="AE24" i="101"/>
  <c r="AC24" i="101"/>
  <c r="AB24" i="101"/>
  <c r="AA24" i="101"/>
  <c r="Z24" i="101"/>
  <c r="Y24" i="101"/>
  <c r="P24" i="101"/>
  <c r="O24" i="101"/>
  <c r="N24" i="101"/>
  <c r="M24" i="101"/>
  <c r="L24" i="101"/>
  <c r="K24" i="101"/>
  <c r="J24" i="101"/>
  <c r="I24" i="101"/>
  <c r="H24" i="101"/>
  <c r="AN23" i="101"/>
  <c r="AM23" i="101"/>
  <c r="AL23" i="101"/>
  <c r="AK23" i="101"/>
  <c r="AJ23" i="101"/>
  <c r="AI23" i="101"/>
  <c r="AG23" i="101"/>
  <c r="AF23" i="101"/>
  <c r="AE23" i="101"/>
  <c r="AC23" i="101"/>
  <c r="AB23" i="101"/>
  <c r="AA23" i="101"/>
  <c r="Z23" i="101"/>
  <c r="Y23" i="101"/>
  <c r="P23" i="101"/>
  <c r="O23" i="101"/>
  <c r="N23" i="101"/>
  <c r="M23" i="101"/>
  <c r="L23" i="101"/>
  <c r="K23" i="101"/>
  <c r="J23" i="101"/>
  <c r="I23" i="101"/>
  <c r="H23" i="101"/>
  <c r="AN22" i="101"/>
  <c r="AM22" i="101"/>
  <c r="AL22" i="101"/>
  <c r="AK22" i="101"/>
  <c r="AJ22" i="101"/>
  <c r="AI22" i="101"/>
  <c r="AG22" i="101"/>
  <c r="AF22" i="101"/>
  <c r="AE22" i="101"/>
  <c r="AC22" i="101"/>
  <c r="AB22" i="101"/>
  <c r="AA22" i="101"/>
  <c r="Z22" i="101"/>
  <c r="Y22" i="101"/>
  <c r="P22" i="101"/>
  <c r="O22" i="101"/>
  <c r="N22" i="101"/>
  <c r="M22" i="101"/>
  <c r="L22" i="101"/>
  <c r="K22" i="101"/>
  <c r="J22" i="101"/>
  <c r="I22" i="101"/>
  <c r="H22" i="101"/>
  <c r="AN21" i="101"/>
  <c r="AM21" i="101"/>
  <c r="AL21" i="101"/>
  <c r="AK21" i="101"/>
  <c r="AJ21" i="101"/>
  <c r="AI21" i="101"/>
  <c r="AG21" i="101"/>
  <c r="AF21" i="101"/>
  <c r="AE21" i="101"/>
  <c r="AC21" i="101"/>
  <c r="AB21" i="101"/>
  <c r="AA21" i="101"/>
  <c r="Z21" i="101"/>
  <c r="Y21" i="101"/>
  <c r="P21" i="101"/>
  <c r="O21" i="101"/>
  <c r="N21" i="101"/>
  <c r="M21" i="101"/>
  <c r="L21" i="101"/>
  <c r="K21" i="101"/>
  <c r="J21" i="101"/>
  <c r="I21" i="101"/>
  <c r="H21" i="101"/>
  <c r="AN20" i="101"/>
  <c r="AM20" i="101"/>
  <c r="AL20" i="101"/>
  <c r="AK20" i="101"/>
  <c r="AJ20" i="101"/>
  <c r="AI20" i="101"/>
  <c r="AG20" i="101"/>
  <c r="AF20" i="101"/>
  <c r="AE20" i="101"/>
  <c r="AC20" i="101"/>
  <c r="AB20" i="101"/>
  <c r="AA20" i="101"/>
  <c r="Z20" i="101"/>
  <c r="Y20" i="101"/>
  <c r="P20" i="101"/>
  <c r="O20" i="101"/>
  <c r="N20" i="101"/>
  <c r="M20" i="101"/>
  <c r="L20" i="101"/>
  <c r="K20" i="101"/>
  <c r="J20" i="101"/>
  <c r="I20" i="101"/>
  <c r="H20" i="101"/>
  <c r="AN19" i="101"/>
  <c r="AM19" i="101"/>
  <c r="AL19" i="101"/>
  <c r="AK19" i="101"/>
  <c r="AJ19" i="101"/>
  <c r="AI19" i="101"/>
  <c r="AG19" i="101"/>
  <c r="AF19" i="101"/>
  <c r="AE19" i="101"/>
  <c r="AC19" i="101"/>
  <c r="AB19" i="101"/>
  <c r="AA19" i="101"/>
  <c r="Z19" i="101"/>
  <c r="Y19" i="101"/>
  <c r="P19" i="101"/>
  <c r="O19" i="101"/>
  <c r="N19" i="101"/>
  <c r="M19" i="101"/>
  <c r="L19" i="101"/>
  <c r="K19" i="101"/>
  <c r="J19" i="101"/>
  <c r="I19" i="101"/>
  <c r="H19" i="101"/>
  <c r="AN18" i="101"/>
  <c r="AM18" i="101"/>
  <c r="AL18" i="101"/>
  <c r="AK18" i="101"/>
  <c r="AJ18" i="101"/>
  <c r="AI18" i="101"/>
  <c r="AG18" i="101"/>
  <c r="AF18" i="101"/>
  <c r="AE18" i="101"/>
  <c r="AC18" i="101"/>
  <c r="AB18" i="101"/>
  <c r="AA18" i="101"/>
  <c r="Z18" i="101"/>
  <c r="Y18" i="101"/>
  <c r="P18" i="101"/>
  <c r="O18" i="101"/>
  <c r="N18" i="101"/>
  <c r="M18" i="101"/>
  <c r="L18" i="101"/>
  <c r="K18" i="101"/>
  <c r="J18" i="101"/>
  <c r="I18" i="101"/>
  <c r="H18" i="101"/>
  <c r="AN17" i="101"/>
  <c r="AM17" i="101"/>
  <c r="AL17" i="101"/>
  <c r="AK17" i="101"/>
  <c r="AJ17" i="101"/>
  <c r="AI17" i="101"/>
  <c r="AG17" i="101"/>
  <c r="AF17" i="101"/>
  <c r="AE17" i="101"/>
  <c r="AC17" i="101"/>
  <c r="AB17" i="101"/>
  <c r="AA17" i="101"/>
  <c r="Z17" i="101"/>
  <c r="Y17" i="101"/>
  <c r="P17" i="101"/>
  <c r="O17" i="101"/>
  <c r="N17" i="101"/>
  <c r="M17" i="101"/>
  <c r="L17" i="101"/>
  <c r="K17" i="101"/>
  <c r="J17" i="101"/>
  <c r="I17" i="101"/>
  <c r="H17" i="101"/>
  <c r="AN16" i="101"/>
  <c r="AM16" i="101"/>
  <c r="AL16" i="101"/>
  <c r="AK16" i="101"/>
  <c r="AJ16" i="101"/>
  <c r="AI16" i="101"/>
  <c r="AG16" i="101"/>
  <c r="AF16" i="101"/>
  <c r="AE16" i="101"/>
  <c r="AC16" i="101"/>
  <c r="AB16" i="101"/>
  <c r="AA16" i="101"/>
  <c r="Z16" i="101"/>
  <c r="Y16" i="101"/>
  <c r="P16" i="101"/>
  <c r="O16" i="101"/>
  <c r="N16" i="101"/>
  <c r="M16" i="101"/>
  <c r="L16" i="101"/>
  <c r="K16" i="101"/>
  <c r="J16" i="101"/>
  <c r="I16" i="101"/>
  <c r="H16" i="101"/>
  <c r="AN15" i="101"/>
  <c r="AM15" i="101"/>
  <c r="AL15" i="101"/>
  <c r="AK15" i="101"/>
  <c r="AJ15" i="101"/>
  <c r="AI15" i="101"/>
  <c r="AG15" i="101"/>
  <c r="AF15" i="101"/>
  <c r="AE15" i="101"/>
  <c r="AC15" i="101"/>
  <c r="AB15" i="101"/>
  <c r="AA15" i="101"/>
  <c r="Z15" i="101"/>
  <c r="Y15" i="101"/>
  <c r="P15" i="101"/>
  <c r="O15" i="101"/>
  <c r="N15" i="101"/>
  <c r="M15" i="101"/>
  <c r="L15" i="101"/>
  <c r="K15" i="101"/>
  <c r="J15" i="101"/>
  <c r="I15" i="101"/>
  <c r="H15" i="101"/>
  <c r="AN14" i="101"/>
  <c r="AM14" i="101"/>
  <c r="AL14" i="101"/>
  <c r="AK14" i="101"/>
  <c r="AJ14" i="101"/>
  <c r="AI14" i="101"/>
  <c r="AG14" i="101"/>
  <c r="AF14" i="101"/>
  <c r="AE14" i="101"/>
  <c r="AC14" i="101"/>
  <c r="AB14" i="101"/>
  <c r="AA14" i="101"/>
  <c r="Z14" i="101"/>
  <c r="Y14" i="101"/>
  <c r="P14" i="101"/>
  <c r="O14" i="101"/>
  <c r="N14" i="101"/>
  <c r="M14" i="101"/>
  <c r="L14" i="101"/>
  <c r="K14" i="101"/>
  <c r="J14" i="101"/>
  <c r="I14" i="101"/>
  <c r="H14" i="101"/>
  <c r="AN13" i="101"/>
  <c r="AM13" i="101"/>
  <c r="AL13" i="101"/>
  <c r="AK13" i="101"/>
  <c r="AJ13" i="101"/>
  <c r="AI13" i="101"/>
  <c r="AG13" i="101"/>
  <c r="AF13" i="101"/>
  <c r="AE13" i="101"/>
  <c r="AC13" i="101"/>
  <c r="AB13" i="101"/>
  <c r="AA13" i="101"/>
  <c r="Z13" i="101"/>
  <c r="Y13" i="101"/>
  <c r="P13" i="101"/>
  <c r="O13" i="101"/>
  <c r="N13" i="101"/>
  <c r="M13" i="101"/>
  <c r="L13" i="101"/>
  <c r="K13" i="101"/>
  <c r="J13" i="101"/>
  <c r="I13" i="101"/>
  <c r="H13" i="101"/>
  <c r="AN12" i="101"/>
  <c r="AM12" i="101"/>
  <c r="AL12" i="101"/>
  <c r="AK12" i="101"/>
  <c r="AJ12" i="101"/>
  <c r="AI12" i="101"/>
  <c r="AG12" i="101"/>
  <c r="AF12" i="101"/>
  <c r="AE12" i="101"/>
  <c r="AC12" i="101"/>
  <c r="AB12" i="101"/>
  <c r="AA12" i="101"/>
  <c r="Z12" i="101"/>
  <c r="Y12" i="101"/>
  <c r="P12" i="101"/>
  <c r="O12" i="101"/>
  <c r="N12" i="101"/>
  <c r="M12" i="101"/>
  <c r="L12" i="101"/>
  <c r="K12" i="101"/>
  <c r="J12" i="101"/>
  <c r="I12" i="101"/>
  <c r="H12" i="101"/>
  <c r="AN11" i="101"/>
  <c r="AM11" i="101"/>
  <c r="AL11" i="101"/>
  <c r="AK11" i="101"/>
  <c r="AJ11" i="101"/>
  <c r="AI11" i="101"/>
  <c r="AG11" i="101"/>
  <c r="AF11" i="101"/>
  <c r="AE11" i="101"/>
  <c r="AC11" i="101"/>
  <c r="AB11" i="101"/>
  <c r="AA11" i="101"/>
  <c r="Z11" i="101"/>
  <c r="Y11" i="101"/>
  <c r="P11" i="101"/>
  <c r="O11" i="101"/>
  <c r="N11" i="101"/>
  <c r="M11" i="101"/>
  <c r="L11" i="101"/>
  <c r="K11" i="101"/>
  <c r="J11" i="101"/>
  <c r="I11" i="101"/>
  <c r="H11" i="101"/>
  <c r="AN10" i="101"/>
  <c r="AM10" i="101"/>
  <c r="AL10" i="101"/>
  <c r="AK10" i="101"/>
  <c r="AJ10" i="101"/>
  <c r="AI10" i="101"/>
  <c r="AG10" i="101"/>
  <c r="AF10" i="101"/>
  <c r="AE10" i="101"/>
  <c r="AC10" i="101"/>
  <c r="AB10" i="101"/>
  <c r="AA10" i="101"/>
  <c r="Z10" i="101"/>
  <c r="Y10" i="101"/>
  <c r="P10" i="101"/>
  <c r="O10" i="101"/>
  <c r="N10" i="101"/>
  <c r="M10" i="101"/>
  <c r="L10" i="101"/>
  <c r="K10" i="101"/>
  <c r="J10" i="101"/>
  <c r="I10" i="101"/>
  <c r="H10" i="101"/>
  <c r="AN9" i="101"/>
  <c r="AM9" i="101"/>
  <c r="AL9" i="101"/>
  <c r="AK9" i="101"/>
  <c r="AJ9" i="101"/>
  <c r="AI9" i="101"/>
  <c r="AG9" i="101"/>
  <c r="AF9" i="101"/>
  <c r="AE9" i="101"/>
  <c r="AC9" i="101"/>
  <c r="AB9" i="101"/>
  <c r="AA9" i="101"/>
  <c r="Z9" i="101"/>
  <c r="Y9" i="101"/>
  <c r="P9" i="101"/>
  <c r="O9" i="101"/>
  <c r="N9" i="101"/>
  <c r="M9" i="101"/>
  <c r="L9" i="101"/>
  <c r="K9" i="101"/>
  <c r="J9" i="101"/>
  <c r="I9" i="101"/>
  <c r="H9" i="101"/>
  <c r="AN8" i="101"/>
  <c r="AM8" i="101"/>
  <c r="AL8" i="101"/>
  <c r="AK8" i="101"/>
  <c r="AJ8" i="101"/>
  <c r="AI8" i="101"/>
  <c r="AG8" i="101"/>
  <c r="AF8" i="101"/>
  <c r="AE8" i="101"/>
  <c r="AC8" i="101"/>
  <c r="AB8" i="101"/>
  <c r="AA8" i="101"/>
  <c r="Z8" i="101"/>
  <c r="Y8" i="101"/>
  <c r="P8" i="101"/>
  <c r="O8" i="101"/>
  <c r="N8" i="101"/>
  <c r="M8" i="101"/>
  <c r="L8" i="101"/>
  <c r="K8" i="101"/>
  <c r="J8" i="101"/>
  <c r="I8" i="101"/>
  <c r="H8" i="101"/>
  <c r="AN7" i="101"/>
  <c r="AM7" i="101"/>
  <c r="AL7" i="101"/>
  <c r="AK7" i="101"/>
  <c r="AJ7" i="101"/>
  <c r="AI7" i="101"/>
  <c r="AG7" i="101"/>
  <c r="AF7" i="101"/>
  <c r="AE7" i="101"/>
  <c r="AC7" i="101"/>
  <c r="AB7" i="101"/>
  <c r="AA7" i="101"/>
  <c r="Z7" i="101"/>
  <c r="Y7" i="101"/>
  <c r="P7" i="101"/>
  <c r="O7" i="101"/>
  <c r="N7" i="101"/>
  <c r="M7" i="101"/>
  <c r="L7" i="101"/>
  <c r="K7" i="101"/>
  <c r="J7" i="101"/>
  <c r="I7" i="101"/>
  <c r="H7" i="101"/>
  <c r="J54" i="100"/>
  <c r="I54" i="100"/>
  <c r="H54" i="100"/>
  <c r="G54" i="100"/>
  <c r="F54" i="100"/>
  <c r="E54" i="100"/>
  <c r="J53" i="100"/>
  <c r="I53" i="100"/>
  <c r="H53" i="100"/>
  <c r="G53" i="100"/>
  <c r="F53" i="100"/>
  <c r="E53" i="100"/>
  <c r="J52" i="100"/>
  <c r="I52" i="100"/>
  <c r="H52" i="100"/>
  <c r="G52" i="100"/>
  <c r="F52" i="100"/>
  <c r="E52" i="100"/>
  <c r="J51" i="100"/>
  <c r="I51" i="100"/>
  <c r="H51" i="100"/>
  <c r="G51" i="100"/>
  <c r="F51" i="100"/>
  <c r="E51" i="100"/>
  <c r="J50" i="100"/>
  <c r="I50" i="100"/>
  <c r="H50" i="100"/>
  <c r="G50" i="100"/>
  <c r="F50" i="100"/>
  <c r="E50" i="100"/>
  <c r="J49" i="100"/>
  <c r="I49" i="100"/>
  <c r="H49" i="100"/>
  <c r="G49" i="100"/>
  <c r="F49" i="100"/>
  <c r="E49" i="100"/>
  <c r="J48" i="100"/>
  <c r="I48" i="100"/>
  <c r="H48" i="100"/>
  <c r="G48" i="100"/>
  <c r="F48" i="100"/>
  <c r="E48" i="100"/>
  <c r="J47" i="100"/>
  <c r="I47" i="100"/>
  <c r="H47" i="100"/>
  <c r="G47" i="100"/>
  <c r="F47" i="100"/>
  <c r="E47" i="100"/>
  <c r="J46" i="100"/>
  <c r="I46" i="100"/>
  <c r="H46" i="100"/>
  <c r="G46" i="100"/>
  <c r="F46" i="100"/>
  <c r="E46" i="100"/>
  <c r="J38" i="100"/>
  <c r="Q38" i="100" s="1"/>
  <c r="I38" i="100"/>
  <c r="H38" i="100"/>
  <c r="G38" i="100"/>
  <c r="F38" i="100"/>
  <c r="M38" i="100" s="1"/>
  <c r="E38" i="100"/>
  <c r="J37" i="100"/>
  <c r="I37" i="100"/>
  <c r="H37" i="100"/>
  <c r="O37" i="100" s="1"/>
  <c r="G37" i="100"/>
  <c r="F37" i="100"/>
  <c r="E37" i="100"/>
  <c r="L37" i="100" s="1"/>
  <c r="J36" i="100"/>
  <c r="I36" i="100"/>
  <c r="H36" i="100"/>
  <c r="G36" i="100"/>
  <c r="F36" i="100"/>
  <c r="E36" i="100"/>
  <c r="U35" i="100"/>
  <c r="T35" i="100"/>
  <c r="S35" i="100"/>
  <c r="U34" i="100"/>
  <c r="T34" i="100"/>
  <c r="S34" i="100"/>
  <c r="P34" i="100"/>
  <c r="O34" i="100"/>
  <c r="M34" i="100"/>
  <c r="L34" i="100"/>
  <c r="U33" i="100"/>
  <c r="T33" i="100"/>
  <c r="S33" i="100"/>
  <c r="P33" i="100"/>
  <c r="O33" i="100"/>
  <c r="M33" i="100"/>
  <c r="L33" i="100"/>
  <c r="U32" i="100"/>
  <c r="T32" i="100"/>
  <c r="S32" i="100"/>
  <c r="P32" i="100"/>
  <c r="O32" i="100"/>
  <c r="M32" i="100"/>
  <c r="L32" i="100"/>
  <c r="U31" i="100"/>
  <c r="T31" i="100"/>
  <c r="S31" i="100"/>
  <c r="Q31" i="100"/>
  <c r="P31" i="100"/>
  <c r="O31" i="100"/>
  <c r="N31" i="100"/>
  <c r="M31" i="100"/>
  <c r="L31" i="100"/>
  <c r="U30" i="100"/>
  <c r="T30" i="100"/>
  <c r="S30" i="100"/>
  <c r="Q30" i="100"/>
  <c r="P30" i="100"/>
  <c r="O30" i="100"/>
  <c r="N30" i="100"/>
  <c r="M30" i="100"/>
  <c r="L30" i="100"/>
  <c r="U29" i="100"/>
  <c r="T29" i="100"/>
  <c r="S29" i="100"/>
  <c r="Q29" i="100"/>
  <c r="P29" i="100"/>
  <c r="O29" i="100"/>
  <c r="N29" i="100"/>
  <c r="M29" i="100"/>
  <c r="L29" i="100"/>
  <c r="U28" i="100"/>
  <c r="T28" i="100"/>
  <c r="S28" i="100"/>
  <c r="Q28" i="100"/>
  <c r="P28" i="100"/>
  <c r="O28" i="100"/>
  <c r="N28" i="100"/>
  <c r="M28" i="100"/>
  <c r="L28" i="100"/>
  <c r="U27" i="100"/>
  <c r="T27" i="100"/>
  <c r="S27" i="100"/>
  <c r="Q27" i="100"/>
  <c r="Q35" i="100" s="1"/>
  <c r="P27" i="100"/>
  <c r="P35" i="100" s="1"/>
  <c r="O27" i="100"/>
  <c r="O35" i="100" s="1"/>
  <c r="N27" i="100"/>
  <c r="N35" i="100" s="1"/>
  <c r="M27" i="100"/>
  <c r="M35" i="100" s="1"/>
  <c r="L27" i="100"/>
  <c r="L35" i="100" s="1"/>
  <c r="L25" i="100"/>
  <c r="J19" i="100"/>
  <c r="Q19" i="100" s="1"/>
  <c r="I19" i="100"/>
  <c r="P19" i="100" s="1"/>
  <c r="H19" i="100"/>
  <c r="O19" i="100" s="1"/>
  <c r="G19" i="100"/>
  <c r="F19" i="100"/>
  <c r="M19" i="100" s="1"/>
  <c r="E19" i="100"/>
  <c r="L19" i="100" s="1"/>
  <c r="J18" i="100"/>
  <c r="Q18" i="100" s="1"/>
  <c r="I18" i="100"/>
  <c r="P18" i="100" s="1"/>
  <c r="H18" i="100"/>
  <c r="O18" i="100" s="1"/>
  <c r="G18" i="100"/>
  <c r="N18" i="100" s="1"/>
  <c r="F18" i="100"/>
  <c r="E18" i="100"/>
  <c r="L18" i="100" s="1"/>
  <c r="J17" i="100"/>
  <c r="Q17" i="100" s="1"/>
  <c r="I17" i="100"/>
  <c r="P17" i="100" s="1"/>
  <c r="H17" i="100"/>
  <c r="O17" i="100" s="1"/>
  <c r="G17" i="100"/>
  <c r="F17" i="100"/>
  <c r="M17" i="100" s="1"/>
  <c r="E17" i="100"/>
  <c r="U16" i="100"/>
  <c r="T16" i="100"/>
  <c r="S16" i="100"/>
  <c r="U15" i="100"/>
  <c r="T15" i="100"/>
  <c r="S15" i="100"/>
  <c r="P15" i="100"/>
  <c r="O15" i="100"/>
  <c r="M15" i="100"/>
  <c r="L15" i="100"/>
  <c r="U14" i="100"/>
  <c r="T14" i="100"/>
  <c r="S14" i="100"/>
  <c r="P14" i="100"/>
  <c r="O14" i="100"/>
  <c r="M14" i="100"/>
  <c r="L14" i="100"/>
  <c r="U13" i="100"/>
  <c r="T13" i="100"/>
  <c r="S13" i="100"/>
  <c r="P13" i="100"/>
  <c r="O13" i="100"/>
  <c r="M13" i="100"/>
  <c r="L13" i="100"/>
  <c r="U12" i="100"/>
  <c r="T12" i="100"/>
  <c r="S12" i="100"/>
  <c r="Q12" i="100"/>
  <c r="P12" i="100"/>
  <c r="O12" i="100"/>
  <c r="N12" i="100"/>
  <c r="M12" i="100"/>
  <c r="L12" i="100"/>
  <c r="U11" i="100"/>
  <c r="T11" i="100"/>
  <c r="S11" i="100"/>
  <c r="Q11" i="100"/>
  <c r="P11" i="100"/>
  <c r="O11" i="100"/>
  <c r="N11" i="100"/>
  <c r="M11" i="100"/>
  <c r="L11" i="100"/>
  <c r="U10" i="100"/>
  <c r="T10" i="100"/>
  <c r="S10" i="100"/>
  <c r="Q10" i="100"/>
  <c r="P10" i="100"/>
  <c r="O10" i="100"/>
  <c r="N10" i="100"/>
  <c r="M10" i="100"/>
  <c r="L10" i="100"/>
  <c r="U9" i="100"/>
  <c r="T9" i="100"/>
  <c r="S9" i="100"/>
  <c r="Q9" i="100"/>
  <c r="P9" i="100"/>
  <c r="O9" i="100"/>
  <c r="N9" i="100"/>
  <c r="M9" i="100"/>
  <c r="L9" i="100"/>
  <c r="U8" i="100"/>
  <c r="T8" i="100"/>
  <c r="S8" i="100"/>
  <c r="Q8" i="100"/>
  <c r="Q16" i="100" s="1"/>
  <c r="P8" i="100"/>
  <c r="P16" i="100" s="1"/>
  <c r="O8" i="100"/>
  <c r="O16" i="100" s="1"/>
  <c r="N8" i="100"/>
  <c r="N16" i="100" s="1"/>
  <c r="M8" i="100"/>
  <c r="M16" i="100" s="1"/>
  <c r="L8" i="100"/>
  <c r="L16" i="100" s="1"/>
  <c r="AN97" i="99"/>
  <c r="AM97" i="99"/>
  <c r="AL97" i="99"/>
  <c r="AK97" i="99"/>
  <c r="AJ97" i="99"/>
  <c r="AI97" i="99"/>
  <c r="AG97" i="99"/>
  <c r="AF97" i="99"/>
  <c r="AE97" i="99"/>
  <c r="P97" i="99"/>
  <c r="O97" i="99"/>
  <c r="N97" i="99"/>
  <c r="W96" i="99"/>
  <c r="AC96" i="99" s="1"/>
  <c r="V96" i="99"/>
  <c r="AB96" i="99" s="1"/>
  <c r="U96" i="99"/>
  <c r="T96" i="99"/>
  <c r="Z96" i="99" s="1"/>
  <c r="S96" i="99"/>
  <c r="Y96" i="99" s="1"/>
  <c r="R96" i="99"/>
  <c r="X96" i="99" s="1"/>
  <c r="G96" i="99"/>
  <c r="M96" i="99" s="1"/>
  <c r="F96" i="99"/>
  <c r="E96" i="99"/>
  <c r="K96" i="99" s="1"/>
  <c r="D96" i="99"/>
  <c r="C96" i="99"/>
  <c r="B96" i="99"/>
  <c r="H96" i="99" s="1"/>
  <c r="AC95" i="99"/>
  <c r="AB95" i="99"/>
  <c r="AA95" i="99"/>
  <c r="Z95" i="99"/>
  <c r="Y95" i="99"/>
  <c r="X95" i="99"/>
  <c r="M95" i="99"/>
  <c r="L95" i="99"/>
  <c r="K95" i="99"/>
  <c r="J95" i="99"/>
  <c r="I95" i="99"/>
  <c r="H95" i="99"/>
  <c r="AC94" i="99"/>
  <c r="AB94" i="99"/>
  <c r="AA94" i="99"/>
  <c r="Z94" i="99"/>
  <c r="Y94" i="99"/>
  <c r="X94" i="99"/>
  <c r="M94" i="99"/>
  <c r="L94" i="99"/>
  <c r="K94" i="99"/>
  <c r="J94" i="99"/>
  <c r="I94" i="99"/>
  <c r="H94" i="99"/>
  <c r="AC93" i="99"/>
  <c r="AB93" i="99"/>
  <c r="AA93" i="99"/>
  <c r="Z93" i="99"/>
  <c r="Y93" i="99"/>
  <c r="X93" i="99"/>
  <c r="M93" i="99"/>
  <c r="L93" i="99"/>
  <c r="K93" i="99"/>
  <c r="J93" i="99"/>
  <c r="I93" i="99"/>
  <c r="H93" i="99"/>
  <c r="AC92" i="99"/>
  <c r="AB92" i="99"/>
  <c r="AA92" i="99"/>
  <c r="Z92" i="99"/>
  <c r="Y92" i="99"/>
  <c r="X92" i="99"/>
  <c r="M92" i="99"/>
  <c r="L92" i="99"/>
  <c r="K92" i="99"/>
  <c r="J92" i="99"/>
  <c r="I92" i="99"/>
  <c r="H92" i="99"/>
  <c r="AC91" i="99"/>
  <c r="AB91" i="99"/>
  <c r="AA91" i="99"/>
  <c r="Z91" i="99"/>
  <c r="Y91" i="99"/>
  <c r="X91" i="99"/>
  <c r="M91" i="99"/>
  <c r="L91" i="99"/>
  <c r="K91" i="99"/>
  <c r="J91" i="99"/>
  <c r="I91" i="99"/>
  <c r="H91" i="99"/>
  <c r="AC90" i="99"/>
  <c r="AB90" i="99"/>
  <c r="AA90" i="99"/>
  <c r="Z90" i="99"/>
  <c r="Y90" i="99"/>
  <c r="X90" i="99"/>
  <c r="M90" i="99"/>
  <c r="L90" i="99"/>
  <c r="K90" i="99"/>
  <c r="J90" i="99"/>
  <c r="I90" i="99"/>
  <c r="H90" i="99"/>
  <c r="AC89" i="99"/>
  <c r="AB89" i="99"/>
  <c r="AA89" i="99"/>
  <c r="Z89" i="99"/>
  <c r="Y89" i="99"/>
  <c r="X89" i="99"/>
  <c r="M89" i="99"/>
  <c r="L89" i="99"/>
  <c r="K89" i="99"/>
  <c r="J89" i="99"/>
  <c r="I89" i="99"/>
  <c r="H89" i="99"/>
  <c r="AN88" i="99"/>
  <c r="AM88" i="99"/>
  <c r="AL88" i="99"/>
  <c r="AK88" i="99"/>
  <c r="AJ88" i="99"/>
  <c r="AI88" i="99"/>
  <c r="AG88" i="99"/>
  <c r="AF88" i="99"/>
  <c r="AE88" i="99"/>
  <c r="AC88" i="99"/>
  <c r="AB88" i="99"/>
  <c r="AA88" i="99"/>
  <c r="Z88" i="99"/>
  <c r="Y88" i="99"/>
  <c r="X88" i="99"/>
  <c r="P88" i="99"/>
  <c r="O88" i="99"/>
  <c r="N88" i="99"/>
  <c r="M88" i="99"/>
  <c r="L88" i="99"/>
  <c r="K88" i="99"/>
  <c r="J88" i="99"/>
  <c r="I88" i="99"/>
  <c r="H88" i="99"/>
  <c r="AN87" i="99"/>
  <c r="AM87" i="99"/>
  <c r="AL87" i="99"/>
  <c r="AK87" i="99"/>
  <c r="AJ87" i="99"/>
  <c r="AI87" i="99"/>
  <c r="AG87" i="99"/>
  <c r="AF87" i="99"/>
  <c r="AE87" i="99"/>
  <c r="AC87" i="99"/>
  <c r="AB87" i="99"/>
  <c r="AA87" i="99"/>
  <c r="Z87" i="99"/>
  <c r="Y87" i="99"/>
  <c r="X87" i="99"/>
  <c r="P87" i="99"/>
  <c r="O87" i="99"/>
  <c r="N87" i="99"/>
  <c r="M87" i="99"/>
  <c r="L87" i="99"/>
  <c r="K87" i="99"/>
  <c r="J87" i="99"/>
  <c r="I87" i="99"/>
  <c r="H87" i="99"/>
  <c r="AN86" i="99"/>
  <c r="AM86" i="99"/>
  <c r="AL86" i="99"/>
  <c r="AK86" i="99"/>
  <c r="AJ86" i="99"/>
  <c r="AI86" i="99"/>
  <c r="AG86" i="99"/>
  <c r="AF86" i="99"/>
  <c r="AE86" i="99"/>
  <c r="AC86" i="99"/>
  <c r="AB86" i="99"/>
  <c r="AA86" i="99"/>
  <c r="Z86" i="99"/>
  <c r="Y86" i="99"/>
  <c r="X86" i="99"/>
  <c r="P86" i="99"/>
  <c r="O86" i="99"/>
  <c r="N86" i="99"/>
  <c r="M86" i="99"/>
  <c r="L86" i="99"/>
  <c r="K86" i="99"/>
  <c r="J86" i="99"/>
  <c r="I86" i="99"/>
  <c r="H86" i="99"/>
  <c r="AN85" i="99"/>
  <c r="AM85" i="99"/>
  <c r="AL85" i="99"/>
  <c r="AK85" i="99"/>
  <c r="AJ85" i="99"/>
  <c r="AI85" i="99"/>
  <c r="AG85" i="99"/>
  <c r="AF85" i="99"/>
  <c r="AE85" i="99"/>
  <c r="AC85" i="99"/>
  <c r="AB85" i="99"/>
  <c r="AA85" i="99"/>
  <c r="Z85" i="99"/>
  <c r="Y85" i="99"/>
  <c r="X85" i="99"/>
  <c r="P85" i="99"/>
  <c r="O85" i="99"/>
  <c r="N85" i="99"/>
  <c r="M85" i="99"/>
  <c r="L85" i="99"/>
  <c r="K85" i="99"/>
  <c r="J85" i="99"/>
  <c r="I85" i="99"/>
  <c r="H85" i="99"/>
  <c r="AN84" i="99"/>
  <c r="AM84" i="99"/>
  <c r="AL84" i="99"/>
  <c r="AK84" i="99"/>
  <c r="AJ84" i="99"/>
  <c r="AI84" i="99"/>
  <c r="AG84" i="99"/>
  <c r="AF84" i="99"/>
  <c r="AE84" i="99"/>
  <c r="AC84" i="99"/>
  <c r="AB84" i="99"/>
  <c r="AA84" i="99"/>
  <c r="Z84" i="99"/>
  <c r="Y84" i="99"/>
  <c r="X84" i="99"/>
  <c r="P84" i="99"/>
  <c r="O84" i="99"/>
  <c r="N84" i="99"/>
  <c r="M84" i="99"/>
  <c r="L84" i="99"/>
  <c r="K84" i="99"/>
  <c r="J84" i="99"/>
  <c r="I84" i="99"/>
  <c r="H84" i="99"/>
  <c r="AN83" i="99"/>
  <c r="AM83" i="99"/>
  <c r="AL83" i="99"/>
  <c r="AK83" i="99"/>
  <c r="AJ83" i="99"/>
  <c r="AI83" i="99"/>
  <c r="AG83" i="99"/>
  <c r="AF83" i="99"/>
  <c r="AE83" i="99"/>
  <c r="AC83" i="99"/>
  <c r="AB83" i="99"/>
  <c r="AA83" i="99"/>
  <c r="Z83" i="99"/>
  <c r="Y83" i="99"/>
  <c r="X83" i="99"/>
  <c r="P83" i="99"/>
  <c r="O83" i="99"/>
  <c r="N83" i="99"/>
  <c r="M83" i="99"/>
  <c r="L83" i="99"/>
  <c r="K83" i="99"/>
  <c r="J83" i="99"/>
  <c r="I83" i="99"/>
  <c r="H83" i="99"/>
  <c r="AN82" i="99"/>
  <c r="AM82" i="99"/>
  <c r="AL82" i="99"/>
  <c r="AK82" i="99"/>
  <c r="AJ82" i="99"/>
  <c r="AI82" i="99"/>
  <c r="AG82" i="99"/>
  <c r="AF82" i="99"/>
  <c r="AE82" i="99"/>
  <c r="AC82" i="99"/>
  <c r="AB82" i="99"/>
  <c r="AA82" i="99"/>
  <c r="Z82" i="99"/>
  <c r="Y82" i="99"/>
  <c r="X82" i="99"/>
  <c r="P82" i="99"/>
  <c r="O82" i="99"/>
  <c r="N82" i="99"/>
  <c r="M82" i="99"/>
  <c r="L82" i="99"/>
  <c r="K82" i="99"/>
  <c r="J82" i="99"/>
  <c r="I82" i="99"/>
  <c r="H82" i="99"/>
  <c r="AN81" i="99"/>
  <c r="AM81" i="99"/>
  <c r="AL81" i="99"/>
  <c r="AK81" i="99"/>
  <c r="AJ81" i="99"/>
  <c r="AI81" i="99"/>
  <c r="AG81" i="99"/>
  <c r="AF81" i="99"/>
  <c r="AE81" i="99"/>
  <c r="AC81" i="99"/>
  <c r="AB81" i="99"/>
  <c r="AA81" i="99"/>
  <c r="Z81" i="99"/>
  <c r="Y81" i="99"/>
  <c r="X81" i="99"/>
  <c r="P81" i="99"/>
  <c r="O81" i="99"/>
  <c r="N81" i="99"/>
  <c r="M81" i="99"/>
  <c r="L81" i="99"/>
  <c r="K81" i="99"/>
  <c r="J81" i="99"/>
  <c r="I81" i="99"/>
  <c r="H81" i="99"/>
  <c r="AN80" i="99"/>
  <c r="AM80" i="99"/>
  <c r="AL80" i="99"/>
  <c r="AK80" i="99"/>
  <c r="AJ80" i="99"/>
  <c r="AI80" i="99"/>
  <c r="AG80" i="99"/>
  <c r="AF80" i="99"/>
  <c r="AE80" i="99"/>
  <c r="AC80" i="99"/>
  <c r="AB80" i="99"/>
  <c r="AA80" i="99"/>
  <c r="Z80" i="99"/>
  <c r="Y80" i="99"/>
  <c r="X80" i="99"/>
  <c r="P80" i="99"/>
  <c r="O80" i="99"/>
  <c r="N80" i="99"/>
  <c r="M80" i="99"/>
  <c r="L80" i="99"/>
  <c r="K80" i="99"/>
  <c r="J80" i="99"/>
  <c r="I80" i="99"/>
  <c r="H80" i="99"/>
  <c r="AN79" i="99"/>
  <c r="AM79" i="99"/>
  <c r="AL79" i="99"/>
  <c r="AK79" i="99"/>
  <c r="AJ79" i="99"/>
  <c r="AI79" i="99"/>
  <c r="AG79" i="99"/>
  <c r="AF79" i="99"/>
  <c r="AE79" i="99"/>
  <c r="AC79" i="99"/>
  <c r="AB79" i="99"/>
  <c r="AA79" i="99"/>
  <c r="Z79" i="99"/>
  <c r="Y79" i="99"/>
  <c r="X79" i="99"/>
  <c r="P79" i="99"/>
  <c r="O79" i="99"/>
  <c r="N79" i="99"/>
  <c r="M79" i="99"/>
  <c r="L79" i="99"/>
  <c r="K79" i="99"/>
  <c r="J79" i="99"/>
  <c r="I79" i="99"/>
  <c r="H79" i="99"/>
  <c r="AN78" i="99"/>
  <c r="AM78" i="99"/>
  <c r="AL78" i="99"/>
  <c r="AK78" i="99"/>
  <c r="AJ78" i="99"/>
  <c r="AI78" i="99"/>
  <c r="AG78" i="99"/>
  <c r="AF78" i="99"/>
  <c r="AE78" i="99"/>
  <c r="AC78" i="99"/>
  <c r="AB78" i="99"/>
  <c r="AA78" i="99"/>
  <c r="Z78" i="99"/>
  <c r="Y78" i="99"/>
  <c r="X78" i="99"/>
  <c r="P78" i="99"/>
  <c r="O78" i="99"/>
  <c r="N78" i="99"/>
  <c r="M78" i="99"/>
  <c r="L78" i="99"/>
  <c r="K78" i="99"/>
  <c r="J78" i="99"/>
  <c r="I78" i="99"/>
  <c r="H78" i="99"/>
  <c r="AN77" i="99"/>
  <c r="AM77" i="99"/>
  <c r="AL77" i="99"/>
  <c r="AK77" i="99"/>
  <c r="AJ77" i="99"/>
  <c r="AI77" i="99"/>
  <c r="AG77" i="99"/>
  <c r="AF77" i="99"/>
  <c r="AE77" i="99"/>
  <c r="AC77" i="99"/>
  <c r="AB77" i="99"/>
  <c r="AA77" i="99"/>
  <c r="Z77" i="99"/>
  <c r="Y77" i="99"/>
  <c r="X77" i="99"/>
  <c r="P77" i="99"/>
  <c r="O77" i="99"/>
  <c r="N77" i="99"/>
  <c r="M77" i="99"/>
  <c r="L77" i="99"/>
  <c r="K77" i="99"/>
  <c r="J77" i="99"/>
  <c r="I77" i="99"/>
  <c r="H77" i="99"/>
  <c r="AN76" i="99"/>
  <c r="AM76" i="99"/>
  <c r="AL76" i="99"/>
  <c r="AK76" i="99"/>
  <c r="AJ76" i="99"/>
  <c r="AI76" i="99"/>
  <c r="AG76" i="99"/>
  <c r="AF76" i="99"/>
  <c r="AE76" i="99"/>
  <c r="AC76" i="99"/>
  <c r="AB76" i="99"/>
  <c r="AA76" i="99"/>
  <c r="Z76" i="99"/>
  <c r="Y76" i="99"/>
  <c r="X76" i="99"/>
  <c r="P76" i="99"/>
  <c r="O76" i="99"/>
  <c r="N76" i="99"/>
  <c r="M76" i="99"/>
  <c r="L76" i="99"/>
  <c r="K76" i="99"/>
  <c r="J76" i="99"/>
  <c r="I76" i="99"/>
  <c r="H76" i="99"/>
  <c r="AN75" i="99"/>
  <c r="AM75" i="99"/>
  <c r="AL75" i="99"/>
  <c r="AK75" i="99"/>
  <c r="AJ75" i="99"/>
  <c r="AI75" i="99"/>
  <c r="AG75" i="99"/>
  <c r="AF75" i="99"/>
  <c r="AE75" i="99"/>
  <c r="AC75" i="99"/>
  <c r="AB75" i="99"/>
  <c r="AA75" i="99"/>
  <c r="Z75" i="99"/>
  <c r="Y75" i="99"/>
  <c r="X75" i="99"/>
  <c r="P75" i="99"/>
  <c r="O75" i="99"/>
  <c r="N75" i="99"/>
  <c r="M75" i="99"/>
  <c r="L75" i="99"/>
  <c r="K75" i="99"/>
  <c r="J75" i="99"/>
  <c r="I75" i="99"/>
  <c r="H75" i="99"/>
  <c r="AC74" i="99"/>
  <c r="AB74" i="99"/>
  <c r="AA74" i="99"/>
  <c r="Z74" i="99"/>
  <c r="Y74" i="99"/>
  <c r="X74" i="99"/>
  <c r="P74" i="99"/>
  <c r="O74" i="99"/>
  <c r="N74" i="99"/>
  <c r="M74" i="99"/>
  <c r="L74" i="99"/>
  <c r="K74" i="99"/>
  <c r="J74" i="99"/>
  <c r="I74" i="99"/>
  <c r="H74" i="99"/>
  <c r="AC73" i="99"/>
  <c r="AB73" i="99"/>
  <c r="AA73" i="99"/>
  <c r="Z73" i="99"/>
  <c r="Y73" i="99"/>
  <c r="X73" i="99"/>
  <c r="P73" i="99"/>
  <c r="O73" i="99"/>
  <c r="N73" i="99"/>
  <c r="M73" i="99"/>
  <c r="L73" i="99"/>
  <c r="K73" i="99"/>
  <c r="J73" i="99"/>
  <c r="I73" i="99"/>
  <c r="H73" i="99"/>
  <c r="AC72" i="99"/>
  <c r="AB72" i="99"/>
  <c r="AA72" i="99"/>
  <c r="Z72" i="99"/>
  <c r="Y72" i="99"/>
  <c r="X72" i="99"/>
  <c r="P72" i="99"/>
  <c r="O72" i="99"/>
  <c r="N72" i="99"/>
  <c r="M72" i="99"/>
  <c r="L72" i="99"/>
  <c r="K72" i="99"/>
  <c r="J72" i="99"/>
  <c r="I72" i="99"/>
  <c r="H72" i="99"/>
  <c r="AN71" i="99"/>
  <c r="AM71" i="99"/>
  <c r="AL71" i="99"/>
  <c r="AK71" i="99"/>
  <c r="AJ71" i="99"/>
  <c r="AI71" i="99"/>
  <c r="AG71" i="99"/>
  <c r="AF71" i="99"/>
  <c r="AE71" i="99"/>
  <c r="AC71" i="99"/>
  <c r="AB71" i="99"/>
  <c r="AA71" i="99"/>
  <c r="Z71" i="99"/>
  <c r="Y71" i="99"/>
  <c r="X71" i="99"/>
  <c r="P71" i="99"/>
  <c r="O71" i="99"/>
  <c r="N71" i="99"/>
  <c r="M71" i="99"/>
  <c r="L71" i="99"/>
  <c r="K71" i="99"/>
  <c r="J71" i="99"/>
  <c r="I71" i="99"/>
  <c r="H71" i="99"/>
  <c r="AN70" i="99"/>
  <c r="AM70" i="99"/>
  <c r="AL70" i="99"/>
  <c r="AK70" i="99"/>
  <c r="AJ70" i="99"/>
  <c r="AI70" i="99"/>
  <c r="AG70" i="99"/>
  <c r="AF70" i="99"/>
  <c r="AE70" i="99"/>
  <c r="AC70" i="99"/>
  <c r="AB70" i="99"/>
  <c r="AA70" i="99"/>
  <c r="Z70" i="99"/>
  <c r="Y70" i="99"/>
  <c r="X70" i="99"/>
  <c r="P70" i="99"/>
  <c r="O70" i="99"/>
  <c r="N70" i="99"/>
  <c r="M70" i="99"/>
  <c r="L70" i="99"/>
  <c r="K70" i="99"/>
  <c r="J70" i="99"/>
  <c r="I70" i="99"/>
  <c r="H70" i="99"/>
  <c r="AN69" i="99"/>
  <c r="AM69" i="99"/>
  <c r="AL69" i="99"/>
  <c r="AK69" i="99"/>
  <c r="AJ69" i="99"/>
  <c r="AI69" i="99"/>
  <c r="AG69" i="99"/>
  <c r="AF69" i="99"/>
  <c r="AE69" i="99"/>
  <c r="AC69" i="99"/>
  <c r="AB69" i="99"/>
  <c r="AA69" i="99"/>
  <c r="Z69" i="99"/>
  <c r="Y69" i="99"/>
  <c r="X69" i="99"/>
  <c r="P69" i="99"/>
  <c r="O69" i="99"/>
  <c r="N69" i="99"/>
  <c r="M69" i="99"/>
  <c r="L69" i="99"/>
  <c r="K69" i="99"/>
  <c r="J69" i="99"/>
  <c r="I69" i="99"/>
  <c r="H69" i="99"/>
  <c r="AN63" i="99"/>
  <c r="AM63" i="99"/>
  <c r="AL63" i="99"/>
  <c r="AK63" i="99"/>
  <c r="AJ63" i="99"/>
  <c r="AI63" i="99"/>
  <c r="AG63" i="99"/>
  <c r="AF63" i="99"/>
  <c r="AE63" i="99"/>
  <c r="P63" i="99"/>
  <c r="O63" i="99"/>
  <c r="N63" i="99"/>
  <c r="W62" i="99"/>
  <c r="AC62" i="99" s="1"/>
  <c r="V62" i="99"/>
  <c r="U62" i="99"/>
  <c r="T62" i="99"/>
  <c r="S62" i="99"/>
  <c r="Y62" i="99" s="1"/>
  <c r="R62" i="99"/>
  <c r="X62" i="99" s="1"/>
  <c r="G62" i="99"/>
  <c r="F62" i="99"/>
  <c r="E62" i="99"/>
  <c r="D62" i="99"/>
  <c r="C62" i="99"/>
  <c r="B62" i="99"/>
  <c r="AG61" i="99"/>
  <c r="AF61" i="99"/>
  <c r="AE61" i="99"/>
  <c r="AC61" i="99"/>
  <c r="AB61" i="99"/>
  <c r="AA61" i="99"/>
  <c r="Z61" i="99"/>
  <c r="Y61" i="99"/>
  <c r="P61" i="99"/>
  <c r="O61" i="99"/>
  <c r="N61" i="99"/>
  <c r="AG60" i="99"/>
  <c r="AF60" i="99"/>
  <c r="AE60" i="99"/>
  <c r="AC60" i="99"/>
  <c r="AB60" i="99"/>
  <c r="AA60" i="99"/>
  <c r="Z60" i="99"/>
  <c r="Y60" i="99"/>
  <c r="P60" i="99"/>
  <c r="O60" i="99"/>
  <c r="AG59" i="99"/>
  <c r="AF59" i="99"/>
  <c r="AE59" i="99"/>
  <c r="AC59" i="99"/>
  <c r="AB59" i="99"/>
  <c r="AA59" i="99"/>
  <c r="Z59" i="99"/>
  <c r="Y59" i="99"/>
  <c r="P59" i="99"/>
  <c r="O59" i="99"/>
  <c r="AG58" i="99"/>
  <c r="AF58" i="99"/>
  <c r="AE58" i="99"/>
  <c r="AC58" i="99"/>
  <c r="AB58" i="99"/>
  <c r="AA58" i="99"/>
  <c r="Z58" i="99"/>
  <c r="Y58" i="99"/>
  <c r="P58" i="99"/>
  <c r="O58" i="99"/>
  <c r="AG57" i="99"/>
  <c r="AF57" i="99"/>
  <c r="AE57" i="99"/>
  <c r="AC57" i="99"/>
  <c r="AB57" i="99"/>
  <c r="AA57" i="99"/>
  <c r="Z57" i="99"/>
  <c r="Y57" i="99"/>
  <c r="P57" i="99"/>
  <c r="O57" i="99"/>
  <c r="AC56" i="99"/>
  <c r="AB56" i="99"/>
  <c r="AA56" i="99"/>
  <c r="Z56" i="99"/>
  <c r="Y56" i="99"/>
  <c r="P56" i="99"/>
  <c r="O56" i="99"/>
  <c r="AC55" i="99"/>
  <c r="AB55" i="99"/>
  <c r="AA55" i="99"/>
  <c r="Z55" i="99"/>
  <c r="Y55" i="99"/>
  <c r="P55" i="99"/>
  <c r="O55" i="99"/>
  <c r="AC54" i="99"/>
  <c r="AB54" i="99"/>
  <c r="AA54" i="99"/>
  <c r="Z54" i="99"/>
  <c r="Y54" i="99"/>
  <c r="P54" i="99"/>
  <c r="O54" i="99"/>
  <c r="AN53" i="99"/>
  <c r="AM53" i="99"/>
  <c r="AL53" i="99"/>
  <c r="AK53" i="99"/>
  <c r="AJ53" i="99"/>
  <c r="AI53" i="99"/>
  <c r="AG53" i="99"/>
  <c r="AF53" i="99"/>
  <c r="AE53" i="99"/>
  <c r="AC53" i="99"/>
  <c r="AB53" i="99"/>
  <c r="AA53" i="99"/>
  <c r="Z53" i="99"/>
  <c r="Y53" i="99"/>
  <c r="P53" i="99"/>
  <c r="O53" i="99"/>
  <c r="N53" i="99"/>
  <c r="AN52" i="99"/>
  <c r="AM52" i="99"/>
  <c r="AL52" i="99"/>
  <c r="AK52" i="99"/>
  <c r="AJ52" i="99"/>
  <c r="AI52" i="99"/>
  <c r="AG52" i="99"/>
  <c r="AF52" i="99"/>
  <c r="AE52" i="99"/>
  <c r="AC52" i="99"/>
  <c r="AB52" i="99"/>
  <c r="AA52" i="99"/>
  <c r="Z52" i="99"/>
  <c r="Y52" i="99"/>
  <c r="P52" i="99"/>
  <c r="O52" i="99"/>
  <c r="N52" i="99"/>
  <c r="AN51" i="99"/>
  <c r="AM51" i="99"/>
  <c r="AL51" i="99"/>
  <c r="AK51" i="99"/>
  <c r="AJ51" i="99"/>
  <c r="AI51" i="99"/>
  <c r="AG51" i="99"/>
  <c r="AF51" i="99"/>
  <c r="AE51" i="99"/>
  <c r="AC51" i="99"/>
  <c r="AB51" i="99"/>
  <c r="AA51" i="99"/>
  <c r="Z51" i="99"/>
  <c r="Y51" i="99"/>
  <c r="P51" i="99"/>
  <c r="O51" i="99"/>
  <c r="N51" i="99"/>
  <c r="AN50" i="99"/>
  <c r="AM50" i="99"/>
  <c r="AL50" i="99"/>
  <c r="AK50" i="99"/>
  <c r="AJ50" i="99"/>
  <c r="AI50" i="99"/>
  <c r="AG50" i="99"/>
  <c r="AF50" i="99"/>
  <c r="AE50" i="99"/>
  <c r="AC50" i="99"/>
  <c r="AB50" i="99"/>
  <c r="AA50" i="99"/>
  <c r="Z50" i="99"/>
  <c r="Y50" i="99"/>
  <c r="P50" i="99"/>
  <c r="O50" i="99"/>
  <c r="N50" i="99"/>
  <c r="AN49" i="99"/>
  <c r="AM49" i="99"/>
  <c r="AL49" i="99"/>
  <c r="AK49" i="99"/>
  <c r="AJ49" i="99"/>
  <c r="AI49" i="99"/>
  <c r="AG49" i="99"/>
  <c r="AF49" i="99"/>
  <c r="AE49" i="99"/>
  <c r="AC49" i="99"/>
  <c r="AB49" i="99"/>
  <c r="AA49" i="99"/>
  <c r="Z49" i="99"/>
  <c r="Y49" i="99"/>
  <c r="P49" i="99"/>
  <c r="O49" i="99"/>
  <c r="N49" i="99"/>
  <c r="AN48" i="99"/>
  <c r="AM48" i="99"/>
  <c r="AL48" i="99"/>
  <c r="AK48" i="99"/>
  <c r="AJ48" i="99"/>
  <c r="AI48" i="99"/>
  <c r="AG48" i="99"/>
  <c r="AF48" i="99"/>
  <c r="AE48" i="99"/>
  <c r="AC48" i="99"/>
  <c r="AB48" i="99"/>
  <c r="AA48" i="99"/>
  <c r="Z48" i="99"/>
  <c r="Y48" i="99"/>
  <c r="P48" i="99"/>
  <c r="O48" i="99"/>
  <c r="N48" i="99"/>
  <c r="AN47" i="99"/>
  <c r="AM47" i="99"/>
  <c r="AL47" i="99"/>
  <c r="AK47" i="99"/>
  <c r="AJ47" i="99"/>
  <c r="AI47" i="99"/>
  <c r="AG47" i="99"/>
  <c r="AF47" i="99"/>
  <c r="AE47" i="99"/>
  <c r="AC47" i="99"/>
  <c r="AB47" i="99"/>
  <c r="AA47" i="99"/>
  <c r="Z47" i="99"/>
  <c r="Y47" i="99"/>
  <c r="P47" i="99"/>
  <c r="O47" i="99"/>
  <c r="N47" i="99"/>
  <c r="AN46" i="99"/>
  <c r="AM46" i="99"/>
  <c r="AL46" i="99"/>
  <c r="AK46" i="99"/>
  <c r="AJ46" i="99"/>
  <c r="AI46" i="99"/>
  <c r="AG46" i="99"/>
  <c r="AF46" i="99"/>
  <c r="AE46" i="99"/>
  <c r="AC46" i="99"/>
  <c r="AB46" i="99"/>
  <c r="AA46" i="99"/>
  <c r="Z46" i="99"/>
  <c r="Y46" i="99"/>
  <c r="P46" i="99"/>
  <c r="O46" i="99"/>
  <c r="N46" i="99"/>
  <c r="AN45" i="99"/>
  <c r="AM45" i="99"/>
  <c r="AL45" i="99"/>
  <c r="AK45" i="99"/>
  <c r="AJ45" i="99"/>
  <c r="AI45" i="99"/>
  <c r="AG45" i="99"/>
  <c r="AF45" i="99"/>
  <c r="AE45" i="99"/>
  <c r="AC45" i="99"/>
  <c r="AB45" i="99"/>
  <c r="AA45" i="99"/>
  <c r="Z45" i="99"/>
  <c r="Y45" i="99"/>
  <c r="P45" i="99"/>
  <c r="O45" i="99"/>
  <c r="N45" i="99"/>
  <c r="AN44" i="99"/>
  <c r="AM44" i="99"/>
  <c r="AL44" i="99"/>
  <c r="AK44" i="99"/>
  <c r="AJ44" i="99"/>
  <c r="AI44" i="99"/>
  <c r="AG44" i="99"/>
  <c r="AF44" i="99"/>
  <c r="AE44" i="99"/>
  <c r="AC44" i="99"/>
  <c r="AB44" i="99"/>
  <c r="AA44" i="99"/>
  <c r="Z44" i="99"/>
  <c r="Y44" i="99"/>
  <c r="P44" i="99"/>
  <c r="O44" i="99"/>
  <c r="N44" i="99"/>
  <c r="AN43" i="99"/>
  <c r="AM43" i="99"/>
  <c r="AL43" i="99"/>
  <c r="AK43" i="99"/>
  <c r="AJ43" i="99"/>
  <c r="AI43" i="99"/>
  <c r="AG43" i="99"/>
  <c r="AF43" i="99"/>
  <c r="AE43" i="99"/>
  <c r="AC43" i="99"/>
  <c r="AB43" i="99"/>
  <c r="AA43" i="99"/>
  <c r="Z43" i="99"/>
  <c r="Y43" i="99"/>
  <c r="P43" i="99"/>
  <c r="O43" i="99"/>
  <c r="N43" i="99"/>
  <c r="AN42" i="99"/>
  <c r="AM42" i="99"/>
  <c r="AL42" i="99"/>
  <c r="AK42" i="99"/>
  <c r="AJ42" i="99"/>
  <c r="AI42" i="99"/>
  <c r="AG42" i="99"/>
  <c r="AF42" i="99"/>
  <c r="AE42" i="99"/>
  <c r="AC42" i="99"/>
  <c r="AB42" i="99"/>
  <c r="AA42" i="99"/>
  <c r="Z42" i="99"/>
  <c r="Y42" i="99"/>
  <c r="P42" i="99"/>
  <c r="O42" i="99"/>
  <c r="N42" i="99"/>
  <c r="AN41" i="99"/>
  <c r="AM41" i="99"/>
  <c r="AL41" i="99"/>
  <c r="AK41" i="99"/>
  <c r="AJ41" i="99"/>
  <c r="AI41" i="99"/>
  <c r="AG41" i="99"/>
  <c r="AF41" i="99"/>
  <c r="AE41" i="99"/>
  <c r="AC41" i="99"/>
  <c r="AB41" i="99"/>
  <c r="AA41" i="99"/>
  <c r="Z41" i="99"/>
  <c r="Y41" i="99"/>
  <c r="P41" i="99"/>
  <c r="O41" i="99"/>
  <c r="N41" i="99"/>
  <c r="AN33" i="99"/>
  <c r="AM33" i="99"/>
  <c r="AL33" i="99"/>
  <c r="AK33" i="99"/>
  <c r="AJ33" i="99"/>
  <c r="AI33" i="99"/>
  <c r="AG33" i="99"/>
  <c r="AF33" i="99"/>
  <c r="AE33" i="99"/>
  <c r="P33" i="99"/>
  <c r="O33" i="99"/>
  <c r="N33" i="99"/>
  <c r="L32" i="99"/>
  <c r="K32" i="99"/>
  <c r="J32" i="99"/>
  <c r="I32" i="99"/>
  <c r="H32" i="99"/>
  <c r="AN31" i="99"/>
  <c r="AM31" i="99"/>
  <c r="AL31" i="99"/>
  <c r="AK31" i="99"/>
  <c r="AJ31" i="99"/>
  <c r="AI31" i="99"/>
  <c r="AG31" i="99"/>
  <c r="AF31" i="99"/>
  <c r="AE31" i="99"/>
  <c r="P31" i="99"/>
  <c r="O31" i="99"/>
  <c r="N31" i="99"/>
  <c r="M31" i="99"/>
  <c r="L31" i="99"/>
  <c r="K31" i="99"/>
  <c r="J31" i="99"/>
  <c r="I31" i="99"/>
  <c r="H31" i="99"/>
  <c r="AN30" i="99"/>
  <c r="AM30" i="99"/>
  <c r="AL30" i="99"/>
  <c r="AK30" i="99"/>
  <c r="AJ30" i="99"/>
  <c r="AI30" i="99"/>
  <c r="AG30" i="99"/>
  <c r="AF30" i="99"/>
  <c r="AE30" i="99"/>
  <c r="P30" i="99"/>
  <c r="O30" i="99"/>
  <c r="N30" i="99"/>
  <c r="M30" i="99"/>
  <c r="L30" i="99"/>
  <c r="K30" i="99"/>
  <c r="J30" i="99"/>
  <c r="I30" i="99"/>
  <c r="H30" i="99"/>
  <c r="AN29" i="99"/>
  <c r="AM29" i="99"/>
  <c r="AL29" i="99"/>
  <c r="AK29" i="99"/>
  <c r="AJ29" i="99"/>
  <c r="AI29" i="99"/>
  <c r="AG29" i="99"/>
  <c r="AF29" i="99"/>
  <c r="AE29" i="99"/>
  <c r="P29" i="99"/>
  <c r="O29" i="99"/>
  <c r="N29" i="99"/>
  <c r="M29" i="99"/>
  <c r="L29" i="99"/>
  <c r="K29" i="99"/>
  <c r="J29" i="99"/>
  <c r="I29" i="99"/>
  <c r="H29" i="99"/>
  <c r="AN28" i="99"/>
  <c r="AM28" i="99"/>
  <c r="AL28" i="99"/>
  <c r="AK28" i="99"/>
  <c r="AJ28" i="99"/>
  <c r="AI28" i="99"/>
  <c r="AG28" i="99"/>
  <c r="AF28" i="99"/>
  <c r="AE28" i="99"/>
  <c r="P28" i="99"/>
  <c r="O28" i="99"/>
  <c r="N28" i="99"/>
  <c r="M28" i="99"/>
  <c r="L28" i="99"/>
  <c r="K28" i="99"/>
  <c r="J28" i="99"/>
  <c r="I28" i="99"/>
  <c r="H28" i="99"/>
  <c r="AN27" i="99"/>
  <c r="AM27" i="99"/>
  <c r="AL27" i="99"/>
  <c r="AK27" i="99"/>
  <c r="AJ27" i="99"/>
  <c r="AI27" i="99"/>
  <c r="AG27" i="99"/>
  <c r="AF27" i="99"/>
  <c r="AE27" i="99"/>
  <c r="P27" i="99"/>
  <c r="O27" i="99"/>
  <c r="N27" i="99"/>
  <c r="M27" i="99"/>
  <c r="L27" i="99"/>
  <c r="K27" i="99"/>
  <c r="J27" i="99"/>
  <c r="I27" i="99"/>
  <c r="H27" i="99"/>
  <c r="AN26" i="99"/>
  <c r="AM26" i="99"/>
  <c r="AL26" i="99"/>
  <c r="AK26" i="99"/>
  <c r="AJ26" i="99"/>
  <c r="AI26" i="99"/>
  <c r="AG26" i="99"/>
  <c r="AF26" i="99"/>
  <c r="AE26" i="99"/>
  <c r="P26" i="99"/>
  <c r="O26" i="99"/>
  <c r="N26" i="99"/>
  <c r="M26" i="99"/>
  <c r="L26" i="99"/>
  <c r="K26" i="99"/>
  <c r="J26" i="99"/>
  <c r="I26" i="99"/>
  <c r="H26" i="99"/>
  <c r="AN25" i="99"/>
  <c r="AM25" i="99"/>
  <c r="AL25" i="99"/>
  <c r="AK25" i="99"/>
  <c r="AJ25" i="99"/>
  <c r="AI25" i="99"/>
  <c r="AG25" i="99"/>
  <c r="AF25" i="99"/>
  <c r="AE25" i="99"/>
  <c r="P25" i="99"/>
  <c r="O25" i="99"/>
  <c r="N25" i="99"/>
  <c r="M25" i="99"/>
  <c r="L25" i="99"/>
  <c r="K25" i="99"/>
  <c r="J25" i="99"/>
  <c r="I25" i="99"/>
  <c r="H25" i="99"/>
  <c r="AN24" i="99"/>
  <c r="AM24" i="99"/>
  <c r="AL24" i="99"/>
  <c r="AK24" i="99"/>
  <c r="AJ24" i="99"/>
  <c r="AI24" i="99"/>
  <c r="AG24" i="99"/>
  <c r="AF24" i="99"/>
  <c r="AE24" i="99"/>
  <c r="P24" i="99"/>
  <c r="O24" i="99"/>
  <c r="N24" i="99"/>
  <c r="M24" i="99"/>
  <c r="L24" i="99"/>
  <c r="K24" i="99"/>
  <c r="J24" i="99"/>
  <c r="I24" i="99"/>
  <c r="H24" i="99"/>
  <c r="AN23" i="99"/>
  <c r="AM23" i="99"/>
  <c r="AL23" i="99"/>
  <c r="AK23" i="99"/>
  <c r="AJ23" i="99"/>
  <c r="AI23" i="99"/>
  <c r="AG23" i="99"/>
  <c r="AF23" i="99"/>
  <c r="AE23" i="99"/>
  <c r="P23" i="99"/>
  <c r="O23" i="99"/>
  <c r="N23" i="99"/>
  <c r="M23" i="99"/>
  <c r="L23" i="99"/>
  <c r="K23" i="99"/>
  <c r="J23" i="99"/>
  <c r="I23" i="99"/>
  <c r="H23" i="99"/>
  <c r="AN22" i="99"/>
  <c r="AM22" i="99"/>
  <c r="AL22" i="99"/>
  <c r="AK22" i="99"/>
  <c r="AJ22" i="99"/>
  <c r="AI22" i="99"/>
  <c r="AG22" i="99"/>
  <c r="AF22" i="99"/>
  <c r="AE22" i="99"/>
  <c r="P22" i="99"/>
  <c r="O22" i="99"/>
  <c r="N22" i="99"/>
  <c r="M22" i="99"/>
  <c r="L22" i="99"/>
  <c r="K22" i="99"/>
  <c r="J22" i="99"/>
  <c r="I22" i="99"/>
  <c r="H22" i="99"/>
  <c r="AN21" i="99"/>
  <c r="AM21" i="99"/>
  <c r="AL21" i="99"/>
  <c r="AK21" i="99"/>
  <c r="AJ21" i="99"/>
  <c r="AI21" i="99"/>
  <c r="AG21" i="99"/>
  <c r="AF21" i="99"/>
  <c r="AE21" i="99"/>
  <c r="P21" i="99"/>
  <c r="O21" i="99"/>
  <c r="N21" i="99"/>
  <c r="M21" i="99"/>
  <c r="L21" i="99"/>
  <c r="K21" i="99"/>
  <c r="J21" i="99"/>
  <c r="I21" i="99"/>
  <c r="H21" i="99"/>
  <c r="AN20" i="99"/>
  <c r="AM20" i="99"/>
  <c r="AL20" i="99"/>
  <c r="AK20" i="99"/>
  <c r="AJ20" i="99"/>
  <c r="AI20" i="99"/>
  <c r="AG20" i="99"/>
  <c r="AF20" i="99"/>
  <c r="AE20" i="99"/>
  <c r="P20" i="99"/>
  <c r="O20" i="99"/>
  <c r="N20" i="99"/>
  <c r="M20" i="99"/>
  <c r="L20" i="99"/>
  <c r="K20" i="99"/>
  <c r="J20" i="99"/>
  <c r="I20" i="99"/>
  <c r="H20" i="99"/>
  <c r="AN19" i="99"/>
  <c r="AM19" i="99"/>
  <c r="AL19" i="99"/>
  <c r="AK19" i="99"/>
  <c r="AJ19" i="99"/>
  <c r="AI19" i="99"/>
  <c r="AG19" i="99"/>
  <c r="AF19" i="99"/>
  <c r="AE19" i="99"/>
  <c r="P19" i="99"/>
  <c r="O19" i="99"/>
  <c r="N19" i="99"/>
  <c r="M19" i="99"/>
  <c r="L19" i="99"/>
  <c r="K19" i="99"/>
  <c r="J19" i="99"/>
  <c r="I19" i="99"/>
  <c r="H19" i="99"/>
  <c r="AN18" i="99"/>
  <c r="AM18" i="99"/>
  <c r="AL18" i="99"/>
  <c r="AK18" i="99"/>
  <c r="AJ18" i="99"/>
  <c r="AI18" i="99"/>
  <c r="AG18" i="99"/>
  <c r="AF18" i="99"/>
  <c r="AE18" i="99"/>
  <c r="P18" i="99"/>
  <c r="O18" i="99"/>
  <c r="N18" i="99"/>
  <c r="M18" i="99"/>
  <c r="L18" i="99"/>
  <c r="K18" i="99"/>
  <c r="J18" i="99"/>
  <c r="I18" i="99"/>
  <c r="H18" i="99"/>
  <c r="AN17" i="99"/>
  <c r="AM17" i="99"/>
  <c r="AL17" i="99"/>
  <c r="AK17" i="99"/>
  <c r="AJ17" i="99"/>
  <c r="AI17" i="99"/>
  <c r="AG17" i="99"/>
  <c r="AF17" i="99"/>
  <c r="AE17" i="99"/>
  <c r="P17" i="99"/>
  <c r="O17" i="99"/>
  <c r="N17" i="99"/>
  <c r="M17" i="99"/>
  <c r="L17" i="99"/>
  <c r="K17" i="99"/>
  <c r="J17" i="99"/>
  <c r="I17" i="99"/>
  <c r="H17" i="99"/>
  <c r="AN16" i="99"/>
  <c r="AM16" i="99"/>
  <c r="AL16" i="99"/>
  <c r="AK16" i="99"/>
  <c r="AJ16" i="99"/>
  <c r="AI16" i="99"/>
  <c r="AG16" i="99"/>
  <c r="AF16" i="99"/>
  <c r="AE16" i="99"/>
  <c r="P16" i="99"/>
  <c r="O16" i="99"/>
  <c r="N16" i="99"/>
  <c r="M16" i="99"/>
  <c r="L16" i="99"/>
  <c r="K16" i="99"/>
  <c r="J16" i="99"/>
  <c r="I16" i="99"/>
  <c r="H16" i="99"/>
  <c r="AN15" i="99"/>
  <c r="AM15" i="99"/>
  <c r="AL15" i="99"/>
  <c r="AK15" i="99"/>
  <c r="AJ15" i="99"/>
  <c r="AI15" i="99"/>
  <c r="AG15" i="99"/>
  <c r="AF15" i="99"/>
  <c r="AE15" i="99"/>
  <c r="P15" i="99"/>
  <c r="O15" i="99"/>
  <c r="N15" i="99"/>
  <c r="M15" i="99"/>
  <c r="L15" i="99"/>
  <c r="K15" i="99"/>
  <c r="J15" i="99"/>
  <c r="I15" i="99"/>
  <c r="H15" i="99"/>
  <c r="AN14" i="99"/>
  <c r="AM14" i="99"/>
  <c r="AL14" i="99"/>
  <c r="AK14" i="99"/>
  <c r="AJ14" i="99"/>
  <c r="AI14" i="99"/>
  <c r="AG14" i="99"/>
  <c r="AF14" i="99"/>
  <c r="AE14" i="99"/>
  <c r="P14" i="99"/>
  <c r="O14" i="99"/>
  <c r="N14" i="99"/>
  <c r="M14" i="99"/>
  <c r="L14" i="99"/>
  <c r="K14" i="99"/>
  <c r="J14" i="99"/>
  <c r="I14" i="99"/>
  <c r="H14" i="99"/>
  <c r="AN13" i="99"/>
  <c r="AM13" i="99"/>
  <c r="AL13" i="99"/>
  <c r="AK13" i="99"/>
  <c r="AJ13" i="99"/>
  <c r="AI13" i="99"/>
  <c r="AG13" i="99"/>
  <c r="AF13" i="99"/>
  <c r="AE13" i="99"/>
  <c r="P13" i="99"/>
  <c r="O13" i="99"/>
  <c r="N13" i="99"/>
  <c r="M13" i="99"/>
  <c r="L13" i="99"/>
  <c r="K13" i="99"/>
  <c r="J13" i="99"/>
  <c r="I13" i="99"/>
  <c r="H13" i="99"/>
  <c r="AN12" i="99"/>
  <c r="AM12" i="99"/>
  <c r="AL12" i="99"/>
  <c r="AK12" i="99"/>
  <c r="AJ12" i="99"/>
  <c r="AI12" i="99"/>
  <c r="AG12" i="99"/>
  <c r="AF12" i="99"/>
  <c r="AE12" i="99"/>
  <c r="P12" i="99"/>
  <c r="O12" i="99"/>
  <c r="N12" i="99"/>
  <c r="M12" i="99"/>
  <c r="L12" i="99"/>
  <c r="K12" i="99"/>
  <c r="J12" i="99"/>
  <c r="I12" i="99"/>
  <c r="H12" i="99"/>
  <c r="AN11" i="99"/>
  <c r="AM11" i="99"/>
  <c r="AL11" i="99"/>
  <c r="AK11" i="99"/>
  <c r="AJ11" i="99"/>
  <c r="AI11" i="99"/>
  <c r="AG11" i="99"/>
  <c r="AF11" i="99"/>
  <c r="AE11" i="99"/>
  <c r="P11" i="99"/>
  <c r="O11" i="99"/>
  <c r="N11" i="99"/>
  <c r="M11" i="99"/>
  <c r="L11" i="99"/>
  <c r="K11" i="99"/>
  <c r="J11" i="99"/>
  <c r="I11" i="99"/>
  <c r="H11" i="99"/>
  <c r="AN10" i="99"/>
  <c r="AM10" i="99"/>
  <c r="AL10" i="99"/>
  <c r="AK10" i="99"/>
  <c r="AJ10" i="99"/>
  <c r="AI10" i="99"/>
  <c r="AG10" i="99"/>
  <c r="AF10" i="99"/>
  <c r="AE10" i="99"/>
  <c r="P10" i="99"/>
  <c r="O10" i="99"/>
  <c r="N10" i="99"/>
  <c r="M10" i="99"/>
  <c r="L10" i="99"/>
  <c r="K10" i="99"/>
  <c r="J10" i="99"/>
  <c r="I10" i="99"/>
  <c r="H10" i="99"/>
  <c r="AN9" i="99"/>
  <c r="AM9" i="99"/>
  <c r="AL9" i="99"/>
  <c r="AK9" i="99"/>
  <c r="AJ9" i="99"/>
  <c r="AI9" i="99"/>
  <c r="AG9" i="99"/>
  <c r="AF9" i="99"/>
  <c r="AE9" i="99"/>
  <c r="P9" i="99"/>
  <c r="O9" i="99"/>
  <c r="N9" i="99"/>
  <c r="M9" i="99"/>
  <c r="L9" i="99"/>
  <c r="K9" i="99"/>
  <c r="J9" i="99"/>
  <c r="I9" i="99"/>
  <c r="H9" i="99"/>
  <c r="AN8" i="99"/>
  <c r="AM8" i="99"/>
  <c r="AL8" i="99"/>
  <c r="AK8" i="99"/>
  <c r="AJ8" i="99"/>
  <c r="AI8" i="99"/>
  <c r="AG8" i="99"/>
  <c r="AF8" i="99"/>
  <c r="AE8" i="99"/>
  <c r="P8" i="99"/>
  <c r="O8" i="99"/>
  <c r="N8" i="99"/>
  <c r="M8" i="99"/>
  <c r="L8" i="99"/>
  <c r="K8" i="99"/>
  <c r="J8" i="99"/>
  <c r="I8" i="99"/>
  <c r="H8" i="99"/>
  <c r="AN7" i="99"/>
  <c r="AM7" i="99"/>
  <c r="AL7" i="99"/>
  <c r="AK7" i="99"/>
  <c r="AJ7" i="99"/>
  <c r="AI7" i="99"/>
  <c r="AG7" i="99"/>
  <c r="AF7" i="99"/>
  <c r="AE7" i="99"/>
  <c r="AC7" i="99"/>
  <c r="AB7" i="99"/>
  <c r="AA7" i="99"/>
  <c r="Z7" i="99"/>
  <c r="Y7" i="99"/>
  <c r="X7" i="99"/>
  <c r="P7" i="99"/>
  <c r="O7" i="99"/>
  <c r="N7" i="99"/>
  <c r="M7" i="99"/>
  <c r="L7" i="99"/>
  <c r="K7" i="99"/>
  <c r="J7" i="99"/>
  <c r="I7" i="99"/>
  <c r="H7" i="99"/>
  <c r="J54" i="98"/>
  <c r="I54" i="98"/>
  <c r="H54" i="98"/>
  <c r="G54" i="98"/>
  <c r="F54" i="98"/>
  <c r="E54" i="98"/>
  <c r="J53" i="98"/>
  <c r="I53" i="98"/>
  <c r="G53" i="98"/>
  <c r="F53" i="98"/>
  <c r="J52" i="98"/>
  <c r="I52" i="98"/>
  <c r="H52" i="98"/>
  <c r="G52" i="98"/>
  <c r="F52" i="98"/>
  <c r="E52" i="98"/>
  <c r="J51" i="98"/>
  <c r="I51" i="98"/>
  <c r="H51" i="98"/>
  <c r="G51" i="98"/>
  <c r="F51" i="98"/>
  <c r="E51" i="98"/>
  <c r="J50" i="98"/>
  <c r="I50" i="98"/>
  <c r="H50" i="98"/>
  <c r="G50" i="98"/>
  <c r="F50" i="98"/>
  <c r="E50" i="98"/>
  <c r="J49" i="98"/>
  <c r="H49" i="98"/>
  <c r="G49" i="98"/>
  <c r="F49" i="98"/>
  <c r="M49" i="98" s="1"/>
  <c r="J48" i="98"/>
  <c r="I48" i="98"/>
  <c r="H48" i="98"/>
  <c r="G48" i="98"/>
  <c r="F48" i="98"/>
  <c r="E48" i="98"/>
  <c r="J47" i="98"/>
  <c r="I47" i="98"/>
  <c r="H47" i="98"/>
  <c r="G47" i="98"/>
  <c r="F47" i="98"/>
  <c r="E47" i="98"/>
  <c r="J46" i="98"/>
  <c r="I46" i="98"/>
  <c r="H46" i="98"/>
  <c r="G46" i="98"/>
  <c r="F46" i="98"/>
  <c r="E46" i="98"/>
  <c r="J38" i="98"/>
  <c r="I38" i="98"/>
  <c r="H38" i="98"/>
  <c r="G38" i="98"/>
  <c r="N38" i="98" s="1"/>
  <c r="F38" i="98"/>
  <c r="M38" i="98" s="1"/>
  <c r="E38" i="98"/>
  <c r="J37" i="98"/>
  <c r="I37" i="98"/>
  <c r="H37" i="98"/>
  <c r="O37" i="98" s="1"/>
  <c r="G37" i="98"/>
  <c r="N37" i="98" s="1"/>
  <c r="F37" i="98"/>
  <c r="E37" i="98"/>
  <c r="J36" i="98"/>
  <c r="I36" i="98"/>
  <c r="H36" i="98"/>
  <c r="G36" i="98"/>
  <c r="F36" i="98"/>
  <c r="E36" i="98"/>
  <c r="U35" i="98"/>
  <c r="T35" i="98"/>
  <c r="S35" i="98"/>
  <c r="U34" i="98"/>
  <c r="T34" i="98"/>
  <c r="P34" i="98"/>
  <c r="O34" i="98"/>
  <c r="M34" i="98"/>
  <c r="L34" i="98"/>
  <c r="U33" i="98"/>
  <c r="T33" i="98"/>
  <c r="S33" i="98"/>
  <c r="P33" i="98"/>
  <c r="O33" i="98"/>
  <c r="M33" i="98"/>
  <c r="L33" i="98"/>
  <c r="U32" i="98"/>
  <c r="T32" i="98"/>
  <c r="S32" i="98"/>
  <c r="P32" i="98"/>
  <c r="O32" i="98"/>
  <c r="M32" i="98"/>
  <c r="L32" i="98"/>
  <c r="U31" i="98"/>
  <c r="T31" i="98"/>
  <c r="S31" i="98"/>
  <c r="Q31" i="98"/>
  <c r="P31" i="98"/>
  <c r="O31" i="98"/>
  <c r="N31" i="98"/>
  <c r="M31" i="98"/>
  <c r="L31" i="98"/>
  <c r="U30" i="98"/>
  <c r="T30" i="98"/>
  <c r="Q30" i="98"/>
  <c r="P30" i="98"/>
  <c r="O30" i="98"/>
  <c r="N30" i="98"/>
  <c r="M30" i="98"/>
  <c r="L30" i="98"/>
  <c r="U29" i="98"/>
  <c r="T29" i="98"/>
  <c r="S29" i="98"/>
  <c r="Q29" i="98"/>
  <c r="P29" i="98"/>
  <c r="O29" i="98"/>
  <c r="N29" i="98"/>
  <c r="M29" i="98"/>
  <c r="L29" i="98"/>
  <c r="U28" i="98"/>
  <c r="T28" i="98"/>
  <c r="S28" i="98"/>
  <c r="Q28" i="98"/>
  <c r="P28" i="98"/>
  <c r="O28" i="98"/>
  <c r="N28" i="98"/>
  <c r="M28" i="98"/>
  <c r="L28" i="98"/>
  <c r="U27" i="98"/>
  <c r="T27" i="98"/>
  <c r="S27" i="98"/>
  <c r="Q27" i="98"/>
  <c r="P27" i="98"/>
  <c r="O27" i="98"/>
  <c r="N27" i="98"/>
  <c r="M27" i="98"/>
  <c r="L27" i="98"/>
  <c r="L25" i="98"/>
  <c r="J19" i="98"/>
  <c r="Q19" i="98" s="1"/>
  <c r="I19" i="98"/>
  <c r="H19" i="98"/>
  <c r="O19" i="98" s="1"/>
  <c r="G19" i="98"/>
  <c r="N19" i="98" s="1"/>
  <c r="F19" i="98"/>
  <c r="E19" i="98"/>
  <c r="L19" i="98" s="1"/>
  <c r="J18" i="98"/>
  <c r="Q18" i="98" s="1"/>
  <c r="I18" i="98"/>
  <c r="P18" i="98" s="1"/>
  <c r="H18" i="98"/>
  <c r="G18" i="98"/>
  <c r="N18" i="98" s="1"/>
  <c r="F18" i="98"/>
  <c r="M18" i="98" s="1"/>
  <c r="E18" i="98"/>
  <c r="L18" i="98" s="1"/>
  <c r="J17" i="98"/>
  <c r="Q17" i="98" s="1"/>
  <c r="I17" i="98"/>
  <c r="P17" i="98" s="1"/>
  <c r="H17" i="98"/>
  <c r="G17" i="98"/>
  <c r="N17" i="98" s="1"/>
  <c r="F17" i="98"/>
  <c r="M17" i="98" s="1"/>
  <c r="E17" i="98"/>
  <c r="U16" i="98"/>
  <c r="T16" i="98"/>
  <c r="S16" i="98"/>
  <c r="U15" i="98"/>
  <c r="T15" i="98"/>
  <c r="P15" i="98"/>
  <c r="O15" i="98"/>
  <c r="M15" i="98"/>
  <c r="L15" i="98"/>
  <c r="U14" i="98"/>
  <c r="T14" i="98"/>
  <c r="S14" i="98"/>
  <c r="P14" i="98"/>
  <c r="O14" i="98"/>
  <c r="M14" i="98"/>
  <c r="L14" i="98"/>
  <c r="U13" i="98"/>
  <c r="T13" i="98"/>
  <c r="S13" i="98"/>
  <c r="P13" i="98"/>
  <c r="O13" i="98"/>
  <c r="M13" i="98"/>
  <c r="L13" i="98"/>
  <c r="U12" i="98"/>
  <c r="T12" i="98"/>
  <c r="S12" i="98"/>
  <c r="Q12" i="98"/>
  <c r="P12" i="98"/>
  <c r="O12" i="98"/>
  <c r="N12" i="98"/>
  <c r="M12" i="98"/>
  <c r="L12" i="98"/>
  <c r="U11" i="98"/>
  <c r="T11" i="98"/>
  <c r="Q11" i="98"/>
  <c r="P11" i="98"/>
  <c r="O11" i="98"/>
  <c r="N11" i="98"/>
  <c r="M11" i="98"/>
  <c r="L11" i="98"/>
  <c r="U10" i="98"/>
  <c r="T10" i="98"/>
  <c r="S10" i="98"/>
  <c r="Q10" i="98"/>
  <c r="P10" i="98"/>
  <c r="O10" i="98"/>
  <c r="N10" i="98"/>
  <c r="M10" i="98"/>
  <c r="L10" i="98"/>
  <c r="U9" i="98"/>
  <c r="T9" i="98"/>
  <c r="S9" i="98"/>
  <c r="Q9" i="98"/>
  <c r="P9" i="98"/>
  <c r="O9" i="98"/>
  <c r="N9" i="98"/>
  <c r="M9" i="98"/>
  <c r="L9" i="98"/>
  <c r="U8" i="98"/>
  <c r="T8" i="98"/>
  <c r="S8" i="98"/>
  <c r="Q8" i="98"/>
  <c r="P8" i="98"/>
  <c r="O8" i="98"/>
  <c r="N8" i="98"/>
  <c r="M8" i="98"/>
  <c r="L8" i="98"/>
  <c r="L6" i="98"/>
  <c r="AN97" i="97"/>
  <c r="AM97" i="97"/>
  <c r="AL97" i="97"/>
  <c r="AK97" i="97"/>
  <c r="AJ97" i="97"/>
  <c r="AI97" i="97"/>
  <c r="AG97" i="97"/>
  <c r="AF97" i="97"/>
  <c r="AE97" i="97"/>
  <c r="P97" i="97"/>
  <c r="O97" i="97"/>
  <c r="N97" i="97"/>
  <c r="W96" i="97"/>
  <c r="V96" i="97"/>
  <c r="AB96" i="97" s="1"/>
  <c r="U96" i="97"/>
  <c r="T96" i="97"/>
  <c r="Z96" i="97" s="1"/>
  <c r="S96" i="97"/>
  <c r="R96" i="97"/>
  <c r="X96" i="97" s="1"/>
  <c r="G96" i="97"/>
  <c r="M96" i="97" s="1"/>
  <c r="F96" i="97"/>
  <c r="E96" i="97"/>
  <c r="K96" i="97" s="1"/>
  <c r="D96" i="97"/>
  <c r="C96" i="97"/>
  <c r="I96" i="97" s="1"/>
  <c r="B96" i="97"/>
  <c r="AN95" i="97"/>
  <c r="AQ95" i="97" s="1"/>
  <c r="AL95" i="97"/>
  <c r="AO95" i="97" s="1"/>
  <c r="AC95" i="97"/>
  <c r="AB95" i="97"/>
  <c r="AA95" i="97"/>
  <c r="Z95" i="97"/>
  <c r="Y95" i="97"/>
  <c r="X95" i="97"/>
  <c r="M95" i="97"/>
  <c r="L95" i="97"/>
  <c r="K95" i="97"/>
  <c r="J95" i="97"/>
  <c r="I95" i="97"/>
  <c r="H95" i="97"/>
  <c r="AN94" i="97"/>
  <c r="AM94" i="97"/>
  <c r="AL94" i="97"/>
  <c r="AK94" i="97"/>
  <c r="AJ94" i="97"/>
  <c r="AI94" i="97"/>
  <c r="AG94" i="97"/>
  <c r="AF94" i="97"/>
  <c r="AE94" i="97"/>
  <c r="AC94" i="97"/>
  <c r="AB94" i="97"/>
  <c r="AA94" i="97"/>
  <c r="Z94" i="97"/>
  <c r="Y94" i="97"/>
  <c r="X94" i="97"/>
  <c r="P94" i="97"/>
  <c r="O94" i="97"/>
  <c r="N94" i="97"/>
  <c r="M94" i="97"/>
  <c r="L94" i="97"/>
  <c r="K94" i="97"/>
  <c r="J94" i="97"/>
  <c r="I94" i="97"/>
  <c r="H94" i="97"/>
  <c r="AN93" i="97"/>
  <c r="AM93" i="97"/>
  <c r="AL93" i="97"/>
  <c r="AK93" i="97"/>
  <c r="AJ93" i="97"/>
  <c r="AI93" i="97"/>
  <c r="AG93" i="97"/>
  <c r="AF93" i="97"/>
  <c r="AE93" i="97"/>
  <c r="AC93" i="97"/>
  <c r="AB93" i="97"/>
  <c r="AA93" i="97"/>
  <c r="Z93" i="97"/>
  <c r="Y93" i="97"/>
  <c r="X93" i="97"/>
  <c r="P93" i="97"/>
  <c r="O93" i="97"/>
  <c r="N93" i="97"/>
  <c r="M93" i="97"/>
  <c r="L93" i="97"/>
  <c r="K93" i="97"/>
  <c r="J93" i="97"/>
  <c r="I93" i="97"/>
  <c r="H93" i="97"/>
  <c r="AN92" i="97"/>
  <c r="AL92" i="97"/>
  <c r="AK92" i="97"/>
  <c r="AJ92" i="97"/>
  <c r="AP92" i="97" s="1"/>
  <c r="AI92" i="97"/>
  <c r="AG92" i="97"/>
  <c r="AF92" i="97"/>
  <c r="AE92" i="97"/>
  <c r="AC92" i="97"/>
  <c r="AB92" i="97"/>
  <c r="AA92" i="97"/>
  <c r="Z92" i="97"/>
  <c r="Y92" i="97"/>
  <c r="X92" i="97"/>
  <c r="P92" i="97"/>
  <c r="O92" i="97"/>
  <c r="N92" i="97"/>
  <c r="M92" i="97"/>
  <c r="L92" i="97"/>
  <c r="K92" i="97"/>
  <c r="J92" i="97"/>
  <c r="I92" i="97"/>
  <c r="H92" i="97"/>
  <c r="AN91" i="97"/>
  <c r="AM91" i="97"/>
  <c r="AL91" i="97"/>
  <c r="AK91" i="97"/>
  <c r="AJ91" i="97"/>
  <c r="AI91" i="97"/>
  <c r="AG91" i="97"/>
  <c r="AF91" i="97"/>
  <c r="AE91" i="97"/>
  <c r="AC91" i="97"/>
  <c r="AB91" i="97"/>
  <c r="AA91" i="97"/>
  <c r="Z91" i="97"/>
  <c r="Y91" i="97"/>
  <c r="X91" i="97"/>
  <c r="P91" i="97"/>
  <c r="O91" i="97"/>
  <c r="N91" i="97"/>
  <c r="M91" i="97"/>
  <c r="L91" i="97"/>
  <c r="K91" i="97"/>
  <c r="J91" i="97"/>
  <c r="I91" i="97"/>
  <c r="H91" i="97"/>
  <c r="AN90" i="97"/>
  <c r="AM90" i="97"/>
  <c r="AL90" i="97"/>
  <c r="AK90" i="97"/>
  <c r="AJ90" i="97"/>
  <c r="AI90" i="97"/>
  <c r="AG90" i="97"/>
  <c r="AF90" i="97"/>
  <c r="AE90" i="97"/>
  <c r="AC90" i="97"/>
  <c r="AB90" i="97"/>
  <c r="AA90" i="97"/>
  <c r="Z90" i="97"/>
  <c r="Y90" i="97"/>
  <c r="X90" i="97"/>
  <c r="P90" i="97"/>
  <c r="O90" i="97"/>
  <c r="N90" i="97"/>
  <c r="M90" i="97"/>
  <c r="L90" i="97"/>
  <c r="K90" i="97"/>
  <c r="J90" i="97"/>
  <c r="I90" i="97"/>
  <c r="H90" i="97"/>
  <c r="AN89" i="97"/>
  <c r="AM89" i="97"/>
  <c r="AL89" i="97"/>
  <c r="AK89" i="97"/>
  <c r="AJ89" i="97"/>
  <c r="AI89" i="97"/>
  <c r="AG89" i="97"/>
  <c r="AF89" i="97"/>
  <c r="AE89" i="97"/>
  <c r="AC89" i="97"/>
  <c r="AB89" i="97"/>
  <c r="AA89" i="97"/>
  <c r="Z89" i="97"/>
  <c r="Y89" i="97"/>
  <c r="X89" i="97"/>
  <c r="P89" i="97"/>
  <c r="O89" i="97"/>
  <c r="N89" i="97"/>
  <c r="M89" i="97"/>
  <c r="L89" i="97"/>
  <c r="K89" i="97"/>
  <c r="J89" i="97"/>
  <c r="I89" i="97"/>
  <c r="H89" i="97"/>
  <c r="AN88" i="97"/>
  <c r="AM88" i="97"/>
  <c r="AL88" i="97"/>
  <c r="AK88" i="97"/>
  <c r="AJ88" i="97"/>
  <c r="AI88" i="97"/>
  <c r="AG88" i="97"/>
  <c r="AF88" i="97"/>
  <c r="AE88" i="97"/>
  <c r="AC88" i="97"/>
  <c r="AB88" i="97"/>
  <c r="AA88" i="97"/>
  <c r="Z88" i="97"/>
  <c r="Y88" i="97"/>
  <c r="X88" i="97"/>
  <c r="P88" i="97"/>
  <c r="O88" i="97"/>
  <c r="N88" i="97"/>
  <c r="M88" i="97"/>
  <c r="L88" i="97"/>
  <c r="K88" i="97"/>
  <c r="J88" i="97"/>
  <c r="I88" i="97"/>
  <c r="H88" i="97"/>
  <c r="AN87" i="97"/>
  <c r="AM87" i="97"/>
  <c r="AL87" i="97"/>
  <c r="AK87" i="97"/>
  <c r="AJ87" i="97"/>
  <c r="AI87" i="97"/>
  <c r="AG87" i="97"/>
  <c r="AF87" i="97"/>
  <c r="AE87" i="97"/>
  <c r="AC87" i="97"/>
  <c r="AB87" i="97"/>
  <c r="AA87" i="97"/>
  <c r="Z87" i="97"/>
  <c r="Y87" i="97"/>
  <c r="X87" i="97"/>
  <c r="P87" i="97"/>
  <c r="O87" i="97"/>
  <c r="N87" i="97"/>
  <c r="M87" i="97"/>
  <c r="L87" i="97"/>
  <c r="K87" i="97"/>
  <c r="J87" i="97"/>
  <c r="I87" i="97"/>
  <c r="H87" i="97"/>
  <c r="AN86" i="97"/>
  <c r="AM86" i="97"/>
  <c r="AL86" i="97"/>
  <c r="AK86" i="97"/>
  <c r="AJ86" i="97"/>
  <c r="AI86" i="97"/>
  <c r="AG86" i="97"/>
  <c r="AF86" i="97"/>
  <c r="AE86" i="97"/>
  <c r="AC86" i="97"/>
  <c r="AB86" i="97"/>
  <c r="AA86" i="97"/>
  <c r="Z86" i="97"/>
  <c r="Y86" i="97"/>
  <c r="X86" i="97"/>
  <c r="P86" i="97"/>
  <c r="O86" i="97"/>
  <c r="N86" i="97"/>
  <c r="M86" i="97"/>
  <c r="L86" i="97"/>
  <c r="K86" i="97"/>
  <c r="J86" i="97"/>
  <c r="I86" i="97"/>
  <c r="H86" i="97"/>
  <c r="AN85" i="97"/>
  <c r="AM85" i="97"/>
  <c r="AL85" i="97"/>
  <c r="AK85" i="97"/>
  <c r="AJ85" i="97"/>
  <c r="AI85" i="97"/>
  <c r="AG85" i="97"/>
  <c r="AF85" i="97"/>
  <c r="AE85" i="97"/>
  <c r="AC85" i="97"/>
  <c r="AB85" i="97"/>
  <c r="AA85" i="97"/>
  <c r="Z85" i="97"/>
  <c r="Y85" i="97"/>
  <c r="X85" i="97"/>
  <c r="P85" i="97"/>
  <c r="O85" i="97"/>
  <c r="N85" i="97"/>
  <c r="M85" i="97"/>
  <c r="L85" i="97"/>
  <c r="K85" i="97"/>
  <c r="J85" i="97"/>
  <c r="I85" i="97"/>
  <c r="H85" i="97"/>
  <c r="AN84" i="97"/>
  <c r="AM84" i="97"/>
  <c r="AL84" i="97"/>
  <c r="AK84" i="97"/>
  <c r="AJ84" i="97"/>
  <c r="AI84" i="97"/>
  <c r="AG84" i="97"/>
  <c r="AF84" i="97"/>
  <c r="AE84" i="97"/>
  <c r="AC84" i="97"/>
  <c r="AB84" i="97"/>
  <c r="AA84" i="97"/>
  <c r="Z84" i="97"/>
  <c r="Y84" i="97"/>
  <c r="X84" i="97"/>
  <c r="P84" i="97"/>
  <c r="O84" i="97"/>
  <c r="N84" i="97"/>
  <c r="M84" i="97"/>
  <c r="L84" i="97"/>
  <c r="K84" i="97"/>
  <c r="J84" i="97"/>
  <c r="I84" i="97"/>
  <c r="H84" i="97"/>
  <c r="AN83" i="97"/>
  <c r="AM83" i="97"/>
  <c r="AL83" i="97"/>
  <c r="AK83" i="97"/>
  <c r="AJ83" i="97"/>
  <c r="AI83" i="97"/>
  <c r="AG83" i="97"/>
  <c r="AF83" i="97"/>
  <c r="AE83" i="97"/>
  <c r="AC83" i="97"/>
  <c r="AB83" i="97"/>
  <c r="AA83" i="97"/>
  <c r="Z83" i="97"/>
  <c r="Y83" i="97"/>
  <c r="X83" i="97"/>
  <c r="P83" i="97"/>
  <c r="O83" i="97"/>
  <c r="N83" i="97"/>
  <c r="M83" i="97"/>
  <c r="L83" i="97"/>
  <c r="K83" i="97"/>
  <c r="J83" i="97"/>
  <c r="I83" i="97"/>
  <c r="H83" i="97"/>
  <c r="AN82" i="97"/>
  <c r="AM82" i="97"/>
  <c r="AL82" i="97"/>
  <c r="AK82" i="97"/>
  <c r="AJ82" i="97"/>
  <c r="AI82" i="97"/>
  <c r="AG82" i="97"/>
  <c r="AF82" i="97"/>
  <c r="AE82" i="97"/>
  <c r="AC82" i="97"/>
  <c r="AB82" i="97"/>
  <c r="AA82" i="97"/>
  <c r="Z82" i="97"/>
  <c r="Y82" i="97"/>
  <c r="X82" i="97"/>
  <c r="P82" i="97"/>
  <c r="O82" i="97"/>
  <c r="N82" i="97"/>
  <c r="M82" i="97"/>
  <c r="L82" i="97"/>
  <c r="K82" i="97"/>
  <c r="J82" i="97"/>
  <c r="I82" i="97"/>
  <c r="H82" i="97"/>
  <c r="AN81" i="97"/>
  <c r="AM81" i="97"/>
  <c r="AL81" i="97"/>
  <c r="AK81" i="97"/>
  <c r="AJ81" i="97"/>
  <c r="AI81" i="97"/>
  <c r="AG81" i="97"/>
  <c r="AF81" i="97"/>
  <c r="AE81" i="97"/>
  <c r="AC81" i="97"/>
  <c r="AB81" i="97"/>
  <c r="AA81" i="97"/>
  <c r="Z81" i="97"/>
  <c r="Y81" i="97"/>
  <c r="X81" i="97"/>
  <c r="P81" i="97"/>
  <c r="O81" i="97"/>
  <c r="N81" i="97"/>
  <c r="M81" i="97"/>
  <c r="L81" i="97"/>
  <c r="K81" i="97"/>
  <c r="J81" i="97"/>
  <c r="I81" i="97"/>
  <c r="H81" i="97"/>
  <c r="AN80" i="97"/>
  <c r="AM80" i="97"/>
  <c r="AL80" i="97"/>
  <c r="AK80" i="97"/>
  <c r="AJ80" i="97"/>
  <c r="AI80" i="97"/>
  <c r="AC80" i="97"/>
  <c r="AB80" i="97"/>
  <c r="AA80" i="97"/>
  <c r="Z80" i="97"/>
  <c r="Y80" i="97"/>
  <c r="X80" i="97"/>
  <c r="M80" i="97"/>
  <c r="L80" i="97"/>
  <c r="K80" i="97"/>
  <c r="J80" i="97"/>
  <c r="I80" i="97"/>
  <c r="H80" i="97"/>
  <c r="AN79" i="97"/>
  <c r="AQ79" i="97" s="1"/>
  <c r="AM79" i="97"/>
  <c r="AP79" i="97" s="1"/>
  <c r="AL79" i="97"/>
  <c r="AO79" i="97" s="1"/>
  <c r="AC79" i="97"/>
  <c r="AB79" i="97"/>
  <c r="AA79" i="97"/>
  <c r="Z79" i="97"/>
  <c r="Y79" i="97"/>
  <c r="X79" i="97"/>
  <c r="M79" i="97"/>
  <c r="L79" i="97"/>
  <c r="K79" i="97"/>
  <c r="J79" i="97"/>
  <c r="I79" i="97"/>
  <c r="H79" i="97"/>
  <c r="AN78" i="97"/>
  <c r="AM78" i="97"/>
  <c r="AL78" i="97"/>
  <c r="AK78" i="97"/>
  <c r="AJ78" i="97"/>
  <c r="AI78" i="97"/>
  <c r="AG78" i="97"/>
  <c r="AF78" i="97"/>
  <c r="AE78" i="97"/>
  <c r="AC78" i="97"/>
  <c r="AB78" i="97"/>
  <c r="AA78" i="97"/>
  <c r="Z78" i="97"/>
  <c r="Y78" i="97"/>
  <c r="X78" i="97"/>
  <c r="P78" i="97"/>
  <c r="O78" i="97"/>
  <c r="N78" i="97"/>
  <c r="M78" i="97"/>
  <c r="L78" i="97"/>
  <c r="K78" i="97"/>
  <c r="J78" i="97"/>
  <c r="I78" i="97"/>
  <c r="H78" i="97"/>
  <c r="AN77" i="97"/>
  <c r="AM77" i="97"/>
  <c r="AL77" i="97"/>
  <c r="AK77" i="97"/>
  <c r="AJ77" i="97"/>
  <c r="AI77" i="97"/>
  <c r="AG77" i="97"/>
  <c r="AF77" i="97"/>
  <c r="AE77" i="97"/>
  <c r="AC77" i="97"/>
  <c r="AB77" i="97"/>
  <c r="AA77" i="97"/>
  <c r="Z77" i="97"/>
  <c r="Y77" i="97"/>
  <c r="X77" i="97"/>
  <c r="P77" i="97"/>
  <c r="O77" i="97"/>
  <c r="N77" i="97"/>
  <c r="M77" i="97"/>
  <c r="L77" i="97"/>
  <c r="K77" i="97"/>
  <c r="J77" i="97"/>
  <c r="I77" i="97"/>
  <c r="H77" i="97"/>
  <c r="AN76" i="97"/>
  <c r="AM76" i="97"/>
  <c r="AL76" i="97"/>
  <c r="AK76" i="97"/>
  <c r="AJ76" i="97"/>
  <c r="AI76" i="97"/>
  <c r="AG76" i="97"/>
  <c r="AF76" i="97"/>
  <c r="AE76" i="97"/>
  <c r="AC76" i="97"/>
  <c r="AB76" i="97"/>
  <c r="AA76" i="97"/>
  <c r="Z76" i="97"/>
  <c r="Y76" i="97"/>
  <c r="X76" i="97"/>
  <c r="P76" i="97"/>
  <c r="O76" i="97"/>
  <c r="N76" i="97"/>
  <c r="M76" i="97"/>
  <c r="L76" i="97"/>
  <c r="K76" i="97"/>
  <c r="J76" i="97"/>
  <c r="I76" i="97"/>
  <c r="H76" i="97"/>
  <c r="AN75" i="97"/>
  <c r="AM75" i="97"/>
  <c r="AL75" i="97"/>
  <c r="AK75" i="97"/>
  <c r="AJ75" i="97"/>
  <c r="AI75" i="97"/>
  <c r="AG75" i="97"/>
  <c r="AF75" i="97"/>
  <c r="AE75" i="97"/>
  <c r="AC75" i="97"/>
  <c r="AB75" i="97"/>
  <c r="AA75" i="97"/>
  <c r="Z75" i="97"/>
  <c r="Y75" i="97"/>
  <c r="X75" i="97"/>
  <c r="P75" i="97"/>
  <c r="O75" i="97"/>
  <c r="N75" i="97"/>
  <c r="M75" i="97"/>
  <c r="L75" i="97"/>
  <c r="K75" i="97"/>
  <c r="J75" i="97"/>
  <c r="I75" i="97"/>
  <c r="H75" i="97"/>
  <c r="AC74" i="97"/>
  <c r="AB74" i="97"/>
  <c r="AA74" i="97"/>
  <c r="Z74" i="97"/>
  <c r="Y74" i="97"/>
  <c r="X74" i="97"/>
  <c r="P74" i="97"/>
  <c r="O74" i="97"/>
  <c r="N74" i="97"/>
  <c r="M74" i="97"/>
  <c r="L74" i="97"/>
  <c r="K74" i="97"/>
  <c r="J74" i="97"/>
  <c r="I74" i="97"/>
  <c r="H74" i="97"/>
  <c r="AC73" i="97"/>
  <c r="AB73" i="97"/>
  <c r="AA73" i="97"/>
  <c r="Z73" i="97"/>
  <c r="Y73" i="97"/>
  <c r="X73" i="97"/>
  <c r="P73" i="97"/>
  <c r="O73" i="97"/>
  <c r="N73" i="97"/>
  <c r="M73" i="97"/>
  <c r="L73" i="97"/>
  <c r="K73" i="97"/>
  <c r="J73" i="97"/>
  <c r="I73" i="97"/>
  <c r="H73" i="97"/>
  <c r="AC72" i="97"/>
  <c r="AB72" i="97"/>
  <c r="AA72" i="97"/>
  <c r="Z72" i="97"/>
  <c r="Y72" i="97"/>
  <c r="X72" i="97"/>
  <c r="P72" i="97"/>
  <c r="O72" i="97"/>
  <c r="N72" i="97"/>
  <c r="M72" i="97"/>
  <c r="L72" i="97"/>
  <c r="K72" i="97"/>
  <c r="J72" i="97"/>
  <c r="I72" i="97"/>
  <c r="H72" i="97"/>
  <c r="AN71" i="97"/>
  <c r="AM71" i="97"/>
  <c r="AL71" i="97"/>
  <c r="AK71" i="97"/>
  <c r="AJ71" i="97"/>
  <c r="AI71" i="97"/>
  <c r="AG71" i="97"/>
  <c r="AF71" i="97"/>
  <c r="AE71" i="97"/>
  <c r="AC71" i="97"/>
  <c r="AB71" i="97"/>
  <c r="AA71" i="97"/>
  <c r="Z71" i="97"/>
  <c r="Y71" i="97"/>
  <c r="X71" i="97"/>
  <c r="P71" i="97"/>
  <c r="O71" i="97"/>
  <c r="N71" i="97"/>
  <c r="M71" i="97"/>
  <c r="L71" i="97"/>
  <c r="K71" i="97"/>
  <c r="J71" i="97"/>
  <c r="I71" i="97"/>
  <c r="H71" i="97"/>
  <c r="AN70" i="97"/>
  <c r="AM70" i="97"/>
  <c r="AL70" i="97"/>
  <c r="AK70" i="97"/>
  <c r="AJ70" i="97"/>
  <c r="AI70" i="97"/>
  <c r="AG70" i="97"/>
  <c r="AF70" i="97"/>
  <c r="AE70" i="97"/>
  <c r="AC70" i="97"/>
  <c r="AB70" i="97"/>
  <c r="AA70" i="97"/>
  <c r="Z70" i="97"/>
  <c r="Y70" i="97"/>
  <c r="X70" i="97"/>
  <c r="P70" i="97"/>
  <c r="O70" i="97"/>
  <c r="N70" i="97"/>
  <c r="M70" i="97"/>
  <c r="L70" i="97"/>
  <c r="K70" i="97"/>
  <c r="J70" i="97"/>
  <c r="I70" i="97"/>
  <c r="H70" i="97"/>
  <c r="AN69" i="97"/>
  <c r="AM69" i="97"/>
  <c r="AL69" i="97"/>
  <c r="AK69" i="97"/>
  <c r="AJ69" i="97"/>
  <c r="AI69" i="97"/>
  <c r="AG69" i="97"/>
  <c r="AF69" i="97"/>
  <c r="AE69" i="97"/>
  <c r="AC69" i="97"/>
  <c r="AB69" i="97"/>
  <c r="AA69" i="97"/>
  <c r="Z69" i="97"/>
  <c r="Y69" i="97"/>
  <c r="X69" i="97"/>
  <c r="P69" i="97"/>
  <c r="O69" i="97"/>
  <c r="N69" i="97"/>
  <c r="M69" i="97"/>
  <c r="L69" i="97"/>
  <c r="K69" i="97"/>
  <c r="J69" i="97"/>
  <c r="I69" i="97"/>
  <c r="H69" i="97"/>
  <c r="AN63" i="97"/>
  <c r="AM63" i="97"/>
  <c r="AL63" i="97"/>
  <c r="AK63" i="97"/>
  <c r="AJ63" i="97"/>
  <c r="AI63" i="97"/>
  <c r="AG63" i="97"/>
  <c r="AF63" i="97"/>
  <c r="AE63" i="97"/>
  <c r="P63" i="97"/>
  <c r="O63" i="97"/>
  <c r="N63" i="97"/>
  <c r="W62" i="97"/>
  <c r="V62" i="97"/>
  <c r="U62" i="97"/>
  <c r="AA62" i="97" s="1"/>
  <c r="T62" i="97"/>
  <c r="S62" i="97"/>
  <c r="R62" i="97"/>
  <c r="X62" i="97" s="1"/>
  <c r="G62" i="97"/>
  <c r="F62" i="97"/>
  <c r="L62" i="97" s="1"/>
  <c r="E62" i="97"/>
  <c r="K62" i="97" s="1"/>
  <c r="D62" i="97"/>
  <c r="J62" i="97" s="1"/>
  <c r="C62" i="97"/>
  <c r="I62" i="97" s="1"/>
  <c r="B62" i="97"/>
  <c r="H62" i="97" s="1"/>
  <c r="AN61" i="97"/>
  <c r="AM61" i="97"/>
  <c r="AL61" i="97"/>
  <c r="AK61" i="97"/>
  <c r="AJ61" i="97"/>
  <c r="AI61" i="97"/>
  <c r="AG61" i="97"/>
  <c r="AF61" i="97"/>
  <c r="AE61" i="97"/>
  <c r="AC61" i="97"/>
  <c r="AB61" i="97"/>
  <c r="AA61" i="97"/>
  <c r="Z61" i="97"/>
  <c r="Y61" i="97"/>
  <c r="X61" i="97"/>
  <c r="P61" i="97"/>
  <c r="O61" i="97"/>
  <c r="N61" i="97"/>
  <c r="M61" i="97"/>
  <c r="L61" i="97"/>
  <c r="K61" i="97"/>
  <c r="J61" i="97"/>
  <c r="I61" i="97"/>
  <c r="AN60" i="97"/>
  <c r="AM60" i="97"/>
  <c r="AL60" i="97"/>
  <c r="AK60" i="97"/>
  <c r="AJ60" i="97"/>
  <c r="AI60" i="97"/>
  <c r="AG60" i="97"/>
  <c r="AF60" i="97"/>
  <c r="AE60" i="97"/>
  <c r="AC60" i="97"/>
  <c r="AB60" i="97"/>
  <c r="AA60" i="97"/>
  <c r="Z60" i="97"/>
  <c r="Y60" i="97"/>
  <c r="X60" i="97"/>
  <c r="P60" i="97"/>
  <c r="O60" i="97"/>
  <c r="N60" i="97"/>
  <c r="M60" i="97"/>
  <c r="L60" i="97"/>
  <c r="K60" i="97"/>
  <c r="J60" i="97"/>
  <c r="I60" i="97"/>
  <c r="AN59" i="97"/>
  <c r="AM59" i="97"/>
  <c r="AL59" i="97"/>
  <c r="AK59" i="97"/>
  <c r="AJ59" i="97"/>
  <c r="AI59" i="97"/>
  <c r="AG59" i="97"/>
  <c r="AF59" i="97"/>
  <c r="AE59" i="97"/>
  <c r="AC59" i="97"/>
  <c r="AB59" i="97"/>
  <c r="AA59" i="97"/>
  <c r="Z59" i="97"/>
  <c r="Y59" i="97"/>
  <c r="X59" i="97"/>
  <c r="P59" i="97"/>
  <c r="O59" i="97"/>
  <c r="N59" i="97"/>
  <c r="M59" i="97"/>
  <c r="L59" i="97"/>
  <c r="K59" i="97"/>
  <c r="J59" i="97"/>
  <c r="I59" i="97"/>
  <c r="AN58" i="97"/>
  <c r="AM58" i="97"/>
  <c r="AL58" i="97"/>
  <c r="AK58" i="97"/>
  <c r="AJ58" i="97"/>
  <c r="AI58" i="97"/>
  <c r="AG58" i="97"/>
  <c r="AF58" i="97"/>
  <c r="AE58" i="97"/>
  <c r="AC58" i="97"/>
  <c r="AB58" i="97"/>
  <c r="AA58" i="97"/>
  <c r="Z58" i="97"/>
  <c r="Y58" i="97"/>
  <c r="X58" i="97"/>
  <c r="P58" i="97"/>
  <c r="O58" i="97"/>
  <c r="N58" i="97"/>
  <c r="M58" i="97"/>
  <c r="L58" i="97"/>
  <c r="K58" i="97"/>
  <c r="J58" i="97"/>
  <c r="I58" i="97"/>
  <c r="AN57" i="97"/>
  <c r="AM57" i="97"/>
  <c r="AL57" i="97"/>
  <c r="AK57" i="97"/>
  <c r="AJ57" i="97"/>
  <c r="AI57" i="97"/>
  <c r="AG57" i="97"/>
  <c r="AF57" i="97"/>
  <c r="AE57" i="97"/>
  <c r="AC57" i="97"/>
  <c r="AB57" i="97"/>
  <c r="AA57" i="97"/>
  <c r="Z57" i="97"/>
  <c r="Y57" i="97"/>
  <c r="X57" i="97"/>
  <c r="P57" i="97"/>
  <c r="O57" i="97"/>
  <c r="N57" i="97"/>
  <c r="M57" i="97"/>
  <c r="L57" i="97"/>
  <c r="K57" i="97"/>
  <c r="J57" i="97"/>
  <c r="I57" i="97"/>
  <c r="AN56" i="97"/>
  <c r="AM56" i="97"/>
  <c r="AL56" i="97"/>
  <c r="AK56" i="97"/>
  <c r="AJ56" i="97"/>
  <c r="AI56" i="97"/>
  <c r="AG56" i="97"/>
  <c r="AF56" i="97"/>
  <c r="AE56" i="97"/>
  <c r="AC56" i="97"/>
  <c r="AB56" i="97"/>
  <c r="AA56" i="97"/>
  <c r="Z56" i="97"/>
  <c r="Y56" i="97"/>
  <c r="X56" i="97"/>
  <c r="P56" i="97"/>
  <c r="O56" i="97"/>
  <c r="N56" i="97"/>
  <c r="M56" i="97"/>
  <c r="L56" i="97"/>
  <c r="K56" i="97"/>
  <c r="J56" i="97"/>
  <c r="I56" i="97"/>
  <c r="AN55" i="97"/>
  <c r="AM55" i="97"/>
  <c r="AL55" i="97"/>
  <c r="AK55" i="97"/>
  <c r="AJ55" i="97"/>
  <c r="AI55" i="97"/>
  <c r="AG55" i="97"/>
  <c r="AF55" i="97"/>
  <c r="AE55" i="97"/>
  <c r="AC55" i="97"/>
  <c r="AB55" i="97"/>
  <c r="AA55" i="97"/>
  <c r="Z55" i="97"/>
  <c r="Y55" i="97"/>
  <c r="X55" i="97"/>
  <c r="P55" i="97"/>
  <c r="O55" i="97"/>
  <c r="N55" i="97"/>
  <c r="M55" i="97"/>
  <c r="L55" i="97"/>
  <c r="K55" i="97"/>
  <c r="J55" i="97"/>
  <c r="I55" i="97"/>
  <c r="AN54" i="97"/>
  <c r="AM54" i="97"/>
  <c r="AL54" i="97"/>
  <c r="AK54" i="97"/>
  <c r="AJ54" i="97"/>
  <c r="AI54" i="97"/>
  <c r="AG54" i="97"/>
  <c r="AF54" i="97"/>
  <c r="AE54" i="97"/>
  <c r="AC54" i="97"/>
  <c r="AB54" i="97"/>
  <c r="AA54" i="97"/>
  <c r="Z54" i="97"/>
  <c r="Y54" i="97"/>
  <c r="X54" i="97"/>
  <c r="P54" i="97"/>
  <c r="O54" i="97"/>
  <c r="N54" i="97"/>
  <c r="M54" i="97"/>
  <c r="L54" i="97"/>
  <c r="K54" i="97"/>
  <c r="J54" i="97"/>
  <c r="I54" i="97"/>
  <c r="AN53" i="97"/>
  <c r="AM53" i="97"/>
  <c r="AL53" i="97"/>
  <c r="AK53" i="97"/>
  <c r="AJ53" i="97"/>
  <c r="AI53" i="97"/>
  <c r="AG53" i="97"/>
  <c r="AF53" i="97"/>
  <c r="AE53" i="97"/>
  <c r="AC53" i="97"/>
  <c r="AB53" i="97"/>
  <c r="AA53" i="97"/>
  <c r="Z53" i="97"/>
  <c r="Y53" i="97"/>
  <c r="X53" i="97"/>
  <c r="P53" i="97"/>
  <c r="O53" i="97"/>
  <c r="N53" i="97"/>
  <c r="M53" i="97"/>
  <c r="L53" i="97"/>
  <c r="K53" i="97"/>
  <c r="J53" i="97"/>
  <c r="I53" i="97"/>
  <c r="AN52" i="97"/>
  <c r="AM52" i="97"/>
  <c r="AL52" i="97"/>
  <c r="AK52" i="97"/>
  <c r="AJ52" i="97"/>
  <c r="AI52" i="97"/>
  <c r="AG52" i="97"/>
  <c r="AF52" i="97"/>
  <c r="AE52" i="97"/>
  <c r="AC52" i="97"/>
  <c r="AB52" i="97"/>
  <c r="AA52" i="97"/>
  <c r="Z52" i="97"/>
  <c r="Y52" i="97"/>
  <c r="X52" i="97"/>
  <c r="P52" i="97"/>
  <c r="O52" i="97"/>
  <c r="N52" i="97"/>
  <c r="M52" i="97"/>
  <c r="L52" i="97"/>
  <c r="K52" i="97"/>
  <c r="J52" i="97"/>
  <c r="I52" i="97"/>
  <c r="AN51" i="97"/>
  <c r="AM51" i="97"/>
  <c r="AL51" i="97"/>
  <c r="AK51" i="97"/>
  <c r="AJ51" i="97"/>
  <c r="AI51" i="97"/>
  <c r="AG51" i="97"/>
  <c r="AF51" i="97"/>
  <c r="AE51" i="97"/>
  <c r="AC51" i="97"/>
  <c r="AB51" i="97"/>
  <c r="AA51" i="97"/>
  <c r="Z51" i="97"/>
  <c r="Y51" i="97"/>
  <c r="X51" i="97"/>
  <c r="P51" i="97"/>
  <c r="O51" i="97"/>
  <c r="N51" i="97"/>
  <c r="M51" i="97"/>
  <c r="L51" i="97"/>
  <c r="K51" i="97"/>
  <c r="J51" i="97"/>
  <c r="I51" i="97"/>
  <c r="AN50" i="97"/>
  <c r="AM50" i="97"/>
  <c r="AL50" i="97"/>
  <c r="AK50" i="97"/>
  <c r="AJ50" i="97"/>
  <c r="AI50" i="97"/>
  <c r="AG50" i="97"/>
  <c r="AF50" i="97"/>
  <c r="AE50" i="97"/>
  <c r="AC50" i="97"/>
  <c r="AB50" i="97"/>
  <c r="AA50" i="97"/>
  <c r="Z50" i="97"/>
  <c r="Y50" i="97"/>
  <c r="X50" i="97"/>
  <c r="P50" i="97"/>
  <c r="O50" i="97"/>
  <c r="N50" i="97"/>
  <c r="M50" i="97"/>
  <c r="L50" i="97"/>
  <c r="K50" i="97"/>
  <c r="J50" i="97"/>
  <c r="I50" i="97"/>
  <c r="AN49" i="97"/>
  <c r="AM49" i="97"/>
  <c r="AL49" i="97"/>
  <c r="AK49" i="97"/>
  <c r="AJ49" i="97"/>
  <c r="AI49" i="97"/>
  <c r="AG49" i="97"/>
  <c r="AF49" i="97"/>
  <c r="AE49" i="97"/>
  <c r="AC49" i="97"/>
  <c r="AB49" i="97"/>
  <c r="AA49" i="97"/>
  <c r="Z49" i="97"/>
  <c r="Y49" i="97"/>
  <c r="X49" i="97"/>
  <c r="P49" i="97"/>
  <c r="O49" i="97"/>
  <c r="N49" i="97"/>
  <c r="M49" i="97"/>
  <c r="L49" i="97"/>
  <c r="K49" i="97"/>
  <c r="J49" i="97"/>
  <c r="I49" i="97"/>
  <c r="AN48" i="97"/>
  <c r="AM48" i="97"/>
  <c r="AL48" i="97"/>
  <c r="AK48" i="97"/>
  <c r="AJ48" i="97"/>
  <c r="AI48" i="97"/>
  <c r="AG48" i="97"/>
  <c r="AF48" i="97"/>
  <c r="AE48" i="97"/>
  <c r="AC48" i="97"/>
  <c r="AB48" i="97"/>
  <c r="AA48" i="97"/>
  <c r="Z48" i="97"/>
  <c r="Y48" i="97"/>
  <c r="X48" i="97"/>
  <c r="P48" i="97"/>
  <c r="O48" i="97"/>
  <c r="N48" i="97"/>
  <c r="M48" i="97"/>
  <c r="L48" i="97"/>
  <c r="K48" i="97"/>
  <c r="J48" i="97"/>
  <c r="I48" i="97"/>
  <c r="AN47" i="97"/>
  <c r="AM47" i="97"/>
  <c r="AL47" i="97"/>
  <c r="AK47" i="97"/>
  <c r="AJ47" i="97"/>
  <c r="AI47" i="97"/>
  <c r="AG47" i="97"/>
  <c r="AF47" i="97"/>
  <c r="AE47" i="97"/>
  <c r="AC47" i="97"/>
  <c r="AB47" i="97"/>
  <c r="AA47" i="97"/>
  <c r="Z47" i="97"/>
  <c r="Y47" i="97"/>
  <c r="X47" i="97"/>
  <c r="P47" i="97"/>
  <c r="O47" i="97"/>
  <c r="N47" i="97"/>
  <c r="M47" i="97"/>
  <c r="L47" i="97"/>
  <c r="K47" i="97"/>
  <c r="J47" i="97"/>
  <c r="I47" i="97"/>
  <c r="AN46" i="97"/>
  <c r="AM46" i="97"/>
  <c r="AL46" i="97"/>
  <c r="AK46" i="97"/>
  <c r="AJ46" i="97"/>
  <c r="AI46" i="97"/>
  <c r="AG46" i="97"/>
  <c r="AF46" i="97"/>
  <c r="AE46" i="97"/>
  <c r="AC46" i="97"/>
  <c r="AB46" i="97"/>
  <c r="AA46" i="97"/>
  <c r="Z46" i="97"/>
  <c r="Y46" i="97"/>
  <c r="X46" i="97"/>
  <c r="P46" i="97"/>
  <c r="O46" i="97"/>
  <c r="N46" i="97"/>
  <c r="M46" i="97"/>
  <c r="L46" i="97"/>
  <c r="K46" i="97"/>
  <c r="J46" i="97"/>
  <c r="I46" i="97"/>
  <c r="AN45" i="97"/>
  <c r="AM45" i="97"/>
  <c r="AL45" i="97"/>
  <c r="AK45" i="97"/>
  <c r="AJ45" i="97"/>
  <c r="AI45" i="97"/>
  <c r="AG45" i="97"/>
  <c r="AF45" i="97"/>
  <c r="AE45" i="97"/>
  <c r="AC45" i="97"/>
  <c r="AB45" i="97"/>
  <c r="AA45" i="97"/>
  <c r="Z45" i="97"/>
  <c r="Y45" i="97"/>
  <c r="X45" i="97"/>
  <c r="P45" i="97"/>
  <c r="O45" i="97"/>
  <c r="N45" i="97"/>
  <c r="M45" i="97"/>
  <c r="L45" i="97"/>
  <c r="K45" i="97"/>
  <c r="J45" i="97"/>
  <c r="I45" i="97"/>
  <c r="AN44" i="97"/>
  <c r="AM44" i="97"/>
  <c r="AL44" i="97"/>
  <c r="AK44" i="97"/>
  <c r="AJ44" i="97"/>
  <c r="AI44" i="97"/>
  <c r="AG44" i="97"/>
  <c r="AF44" i="97"/>
  <c r="AE44" i="97"/>
  <c r="AC44" i="97"/>
  <c r="AB44" i="97"/>
  <c r="AA44" i="97"/>
  <c r="Z44" i="97"/>
  <c r="Y44" i="97"/>
  <c r="X44" i="97"/>
  <c r="P44" i="97"/>
  <c r="O44" i="97"/>
  <c r="N44" i="97"/>
  <c r="M44" i="97"/>
  <c r="L44" i="97"/>
  <c r="K44" i="97"/>
  <c r="J44" i="97"/>
  <c r="I44" i="97"/>
  <c r="AN43" i="97"/>
  <c r="AM43" i="97"/>
  <c r="AL43" i="97"/>
  <c r="AK43" i="97"/>
  <c r="AJ43" i="97"/>
  <c r="AI43" i="97"/>
  <c r="AG43" i="97"/>
  <c r="AF43" i="97"/>
  <c r="AE43" i="97"/>
  <c r="AC43" i="97"/>
  <c r="AB43" i="97"/>
  <c r="AA43" i="97"/>
  <c r="Z43" i="97"/>
  <c r="Y43" i="97"/>
  <c r="X43" i="97"/>
  <c r="P43" i="97"/>
  <c r="O43" i="97"/>
  <c r="N43" i="97"/>
  <c r="M43" i="97"/>
  <c r="L43" i="97"/>
  <c r="K43" i="97"/>
  <c r="J43" i="97"/>
  <c r="I43" i="97"/>
  <c r="AN42" i="97"/>
  <c r="AM42" i="97"/>
  <c r="AL42" i="97"/>
  <c r="AK42" i="97"/>
  <c r="AJ42" i="97"/>
  <c r="AI42" i="97"/>
  <c r="AG42" i="97"/>
  <c r="AF42" i="97"/>
  <c r="AE42" i="97"/>
  <c r="AC42" i="97"/>
  <c r="AB42" i="97"/>
  <c r="AA42" i="97"/>
  <c r="Z42" i="97"/>
  <c r="Y42" i="97"/>
  <c r="X42" i="97"/>
  <c r="P42" i="97"/>
  <c r="O42" i="97"/>
  <c r="N42" i="97"/>
  <c r="M42" i="97"/>
  <c r="L42" i="97"/>
  <c r="K42" i="97"/>
  <c r="J42" i="97"/>
  <c r="I42" i="97"/>
  <c r="AN41" i="97"/>
  <c r="AM41" i="97"/>
  <c r="AL41" i="97"/>
  <c r="AK41" i="97"/>
  <c r="AJ41" i="97"/>
  <c r="AI41" i="97"/>
  <c r="AG41" i="97"/>
  <c r="AF41" i="97"/>
  <c r="AE41" i="97"/>
  <c r="AC41" i="97"/>
  <c r="AB41" i="97"/>
  <c r="AA41" i="97"/>
  <c r="Z41" i="97"/>
  <c r="Y41" i="97"/>
  <c r="X41" i="97"/>
  <c r="P41" i="97"/>
  <c r="O41" i="97"/>
  <c r="N41" i="97"/>
  <c r="M41" i="97"/>
  <c r="L41" i="97"/>
  <c r="K41" i="97"/>
  <c r="J41" i="97"/>
  <c r="I41" i="97"/>
  <c r="AN40" i="97"/>
  <c r="AM40" i="97"/>
  <c r="AL40" i="97"/>
  <c r="AK40" i="97"/>
  <c r="AJ40" i="97"/>
  <c r="AI40" i="97"/>
  <c r="AG40" i="97"/>
  <c r="AF40" i="97"/>
  <c r="AE40" i="97"/>
  <c r="AC40" i="97"/>
  <c r="AB40" i="97"/>
  <c r="AA40" i="97"/>
  <c r="Z40" i="97"/>
  <c r="Y40" i="97"/>
  <c r="X40" i="97"/>
  <c r="P40" i="97"/>
  <c r="O40" i="97"/>
  <c r="N40" i="97"/>
  <c r="M40" i="97"/>
  <c r="L40" i="97"/>
  <c r="K40" i="97"/>
  <c r="J40" i="97"/>
  <c r="I40" i="97"/>
  <c r="AN33" i="97"/>
  <c r="AM33" i="97"/>
  <c r="AL33" i="97"/>
  <c r="AK33" i="97"/>
  <c r="AJ33" i="97"/>
  <c r="AI33" i="97"/>
  <c r="AG33" i="97"/>
  <c r="AF33" i="97"/>
  <c r="AE33" i="97"/>
  <c r="P33" i="97"/>
  <c r="O33" i="97"/>
  <c r="N33" i="97"/>
  <c r="W32" i="97"/>
  <c r="AC32" i="97" s="1"/>
  <c r="V32" i="97"/>
  <c r="U32" i="97"/>
  <c r="AA32" i="97" s="1"/>
  <c r="T32" i="97"/>
  <c r="Z32" i="97" s="1"/>
  <c r="S32" i="97"/>
  <c r="Y32" i="97" s="1"/>
  <c r="R32" i="97"/>
  <c r="L32" i="97"/>
  <c r="I32" i="97"/>
  <c r="H32" i="97"/>
  <c r="AN31" i="97"/>
  <c r="AM31" i="97"/>
  <c r="AL31" i="97"/>
  <c r="AK31" i="97"/>
  <c r="AJ31" i="97"/>
  <c r="AI31" i="97"/>
  <c r="AG31" i="97"/>
  <c r="AF31" i="97"/>
  <c r="AE31" i="97"/>
  <c r="AC31" i="97"/>
  <c r="AB31" i="97"/>
  <c r="AA31" i="97"/>
  <c r="Z31" i="97"/>
  <c r="Y31" i="97"/>
  <c r="P31" i="97"/>
  <c r="O31" i="97"/>
  <c r="N31" i="97"/>
  <c r="M31" i="97"/>
  <c r="L31" i="97"/>
  <c r="K31" i="97"/>
  <c r="J31" i="97"/>
  <c r="I31" i="97"/>
  <c r="H31" i="97"/>
  <c r="AN30" i="97"/>
  <c r="AM30" i="97"/>
  <c r="AL30" i="97"/>
  <c r="AK30" i="97"/>
  <c r="AJ30" i="97"/>
  <c r="AI30" i="97"/>
  <c r="AG30" i="97"/>
  <c r="AF30" i="97"/>
  <c r="AE30" i="97"/>
  <c r="AC30" i="97"/>
  <c r="AB30" i="97"/>
  <c r="AA30" i="97"/>
  <c r="Z30" i="97"/>
  <c r="Y30" i="97"/>
  <c r="P30" i="97"/>
  <c r="O30" i="97"/>
  <c r="N30" i="97"/>
  <c r="M30" i="97"/>
  <c r="L30" i="97"/>
  <c r="K30" i="97"/>
  <c r="J30" i="97"/>
  <c r="I30" i="97"/>
  <c r="H30" i="97"/>
  <c r="AN29" i="97"/>
  <c r="AQ29" i="97" s="1"/>
  <c r="AM29" i="97"/>
  <c r="AP29" i="97" s="1"/>
  <c r="AL29" i="97"/>
  <c r="AO29" i="97" s="1"/>
  <c r="AC29" i="97"/>
  <c r="AB29" i="97"/>
  <c r="AA29" i="97"/>
  <c r="Z29" i="97"/>
  <c r="Y29" i="97"/>
  <c r="P29" i="97"/>
  <c r="O29" i="97"/>
  <c r="N29" i="97"/>
  <c r="M29" i="97"/>
  <c r="L29" i="97"/>
  <c r="K29" i="97"/>
  <c r="J29" i="97"/>
  <c r="I29" i="97"/>
  <c r="H29" i="97"/>
  <c r="AN28" i="97"/>
  <c r="AQ28" i="97" s="1"/>
  <c r="AM28" i="97"/>
  <c r="AP28" i="97" s="1"/>
  <c r="AL28" i="97"/>
  <c r="AO28" i="97" s="1"/>
  <c r="AC28" i="97"/>
  <c r="AB28" i="97"/>
  <c r="AA28" i="97"/>
  <c r="Z28" i="97"/>
  <c r="Y28" i="97"/>
  <c r="M28" i="97"/>
  <c r="L28" i="97"/>
  <c r="K28" i="97"/>
  <c r="J28" i="97"/>
  <c r="I28" i="97"/>
  <c r="H28" i="97"/>
  <c r="AN27" i="97"/>
  <c r="AM27" i="97"/>
  <c r="AL27" i="97"/>
  <c r="AK27" i="97"/>
  <c r="AJ27" i="97"/>
  <c r="AI27" i="97"/>
  <c r="AG27" i="97"/>
  <c r="AF27" i="97"/>
  <c r="AE27" i="97"/>
  <c r="AC27" i="97"/>
  <c r="AB27" i="97"/>
  <c r="AA27" i="97"/>
  <c r="Z27" i="97"/>
  <c r="Y27" i="97"/>
  <c r="P27" i="97"/>
  <c r="O27" i="97"/>
  <c r="N27" i="97"/>
  <c r="M27" i="97"/>
  <c r="L27" i="97"/>
  <c r="K27" i="97"/>
  <c r="J27" i="97"/>
  <c r="I27" i="97"/>
  <c r="H27" i="97"/>
  <c r="AN26" i="97"/>
  <c r="AM26" i="97"/>
  <c r="AL26" i="97"/>
  <c r="AK26" i="97"/>
  <c r="AJ26" i="97"/>
  <c r="AI26" i="97"/>
  <c r="AG26" i="97"/>
  <c r="AF26" i="97"/>
  <c r="AE26" i="97"/>
  <c r="AC26" i="97"/>
  <c r="AB26" i="97"/>
  <c r="AA26" i="97"/>
  <c r="Z26" i="97"/>
  <c r="Y26" i="97"/>
  <c r="P26" i="97"/>
  <c r="O26" i="97"/>
  <c r="N26" i="97"/>
  <c r="M26" i="97"/>
  <c r="L26" i="97"/>
  <c r="K26" i="97"/>
  <c r="J26" i="97"/>
  <c r="I26" i="97"/>
  <c r="H26" i="97"/>
  <c r="AN25" i="97"/>
  <c r="AM25" i="97"/>
  <c r="AL25" i="97"/>
  <c r="AK25" i="97"/>
  <c r="AJ25" i="97"/>
  <c r="AI25" i="97"/>
  <c r="AG25" i="97"/>
  <c r="AF25" i="97"/>
  <c r="AE25" i="97"/>
  <c r="AC25" i="97"/>
  <c r="AB25" i="97"/>
  <c r="AA25" i="97"/>
  <c r="Z25" i="97"/>
  <c r="Y25" i="97"/>
  <c r="P25" i="97"/>
  <c r="O25" i="97"/>
  <c r="N25" i="97"/>
  <c r="M25" i="97"/>
  <c r="L25" i="97"/>
  <c r="K25" i="97"/>
  <c r="J25" i="97"/>
  <c r="I25" i="97"/>
  <c r="H25" i="97"/>
  <c r="AN24" i="97"/>
  <c r="AM24" i="97"/>
  <c r="AL24" i="97"/>
  <c r="AK24" i="97"/>
  <c r="AJ24" i="97"/>
  <c r="AI24" i="97"/>
  <c r="AG24" i="97"/>
  <c r="AF24" i="97"/>
  <c r="AE24" i="97"/>
  <c r="AC24" i="97"/>
  <c r="AB24" i="97"/>
  <c r="AA24" i="97"/>
  <c r="Z24" i="97"/>
  <c r="Y24" i="97"/>
  <c r="P24" i="97"/>
  <c r="O24" i="97"/>
  <c r="N24" i="97"/>
  <c r="M24" i="97"/>
  <c r="L24" i="97"/>
  <c r="K24" i="97"/>
  <c r="J24" i="97"/>
  <c r="I24" i="97"/>
  <c r="H24" i="97"/>
  <c r="AN23" i="97"/>
  <c r="AM23" i="97"/>
  <c r="AL23" i="97"/>
  <c r="AK23" i="97"/>
  <c r="AJ23" i="97"/>
  <c r="AI23" i="97"/>
  <c r="AG23" i="97"/>
  <c r="AF23" i="97"/>
  <c r="AE23" i="97"/>
  <c r="AC23" i="97"/>
  <c r="AB23" i="97"/>
  <c r="AA23" i="97"/>
  <c r="Z23" i="97"/>
  <c r="Y23" i="97"/>
  <c r="P23" i="97"/>
  <c r="O23" i="97"/>
  <c r="N23" i="97"/>
  <c r="M23" i="97"/>
  <c r="L23" i="97"/>
  <c r="K23" i="97"/>
  <c r="J23" i="97"/>
  <c r="I23" i="97"/>
  <c r="H23" i="97"/>
  <c r="AN22" i="97"/>
  <c r="AM22" i="97"/>
  <c r="AL22" i="97"/>
  <c r="AK22" i="97"/>
  <c r="AJ22" i="97"/>
  <c r="AI22" i="97"/>
  <c r="AG22" i="97"/>
  <c r="AF22" i="97"/>
  <c r="AE22" i="97"/>
  <c r="AC22" i="97"/>
  <c r="AB22" i="97"/>
  <c r="AA22" i="97"/>
  <c r="Z22" i="97"/>
  <c r="Y22" i="97"/>
  <c r="P22" i="97"/>
  <c r="O22" i="97"/>
  <c r="N22" i="97"/>
  <c r="M22" i="97"/>
  <c r="L22" i="97"/>
  <c r="K22" i="97"/>
  <c r="J22" i="97"/>
  <c r="I22" i="97"/>
  <c r="H22" i="97"/>
  <c r="AN21" i="97"/>
  <c r="AM21" i="97"/>
  <c r="AL21" i="97"/>
  <c r="AK21" i="97"/>
  <c r="AJ21" i="97"/>
  <c r="AI21" i="97"/>
  <c r="AG21" i="97"/>
  <c r="AF21" i="97"/>
  <c r="AE21" i="97"/>
  <c r="AC21" i="97"/>
  <c r="AB21" i="97"/>
  <c r="AA21" i="97"/>
  <c r="Z21" i="97"/>
  <c r="Y21" i="97"/>
  <c r="P21" i="97"/>
  <c r="O21" i="97"/>
  <c r="N21" i="97"/>
  <c r="M21" i="97"/>
  <c r="L21" i="97"/>
  <c r="K21" i="97"/>
  <c r="J21" i="97"/>
  <c r="I21" i="97"/>
  <c r="H21" i="97"/>
  <c r="AN20" i="97"/>
  <c r="AM20" i="97"/>
  <c r="AL20" i="97"/>
  <c r="AK20" i="97"/>
  <c r="AJ20" i="97"/>
  <c r="AI20" i="97"/>
  <c r="AG20" i="97"/>
  <c r="AF20" i="97"/>
  <c r="AE20" i="97"/>
  <c r="AC20" i="97"/>
  <c r="AB20" i="97"/>
  <c r="AA20" i="97"/>
  <c r="Z20" i="97"/>
  <c r="Y20" i="97"/>
  <c r="P20" i="97"/>
  <c r="O20" i="97"/>
  <c r="N20" i="97"/>
  <c r="M20" i="97"/>
  <c r="L20" i="97"/>
  <c r="K20" i="97"/>
  <c r="J20" i="97"/>
  <c r="I20" i="97"/>
  <c r="H20" i="97"/>
  <c r="AN19" i="97"/>
  <c r="AM19" i="97"/>
  <c r="AL19" i="97"/>
  <c r="AK19" i="97"/>
  <c r="AJ19" i="97"/>
  <c r="AI19" i="97"/>
  <c r="AG19" i="97"/>
  <c r="AF19" i="97"/>
  <c r="AE19" i="97"/>
  <c r="AC19" i="97"/>
  <c r="AB19" i="97"/>
  <c r="AA19" i="97"/>
  <c r="Z19" i="97"/>
  <c r="Y19" i="97"/>
  <c r="P19" i="97"/>
  <c r="O19" i="97"/>
  <c r="N19" i="97"/>
  <c r="M19" i="97"/>
  <c r="L19" i="97"/>
  <c r="K19" i="97"/>
  <c r="J19" i="97"/>
  <c r="I19" i="97"/>
  <c r="H19" i="97"/>
  <c r="AN18" i="97"/>
  <c r="AM18" i="97"/>
  <c r="AL18" i="97"/>
  <c r="AK18" i="97"/>
  <c r="AJ18" i="97"/>
  <c r="AI18" i="97"/>
  <c r="AG18" i="97"/>
  <c r="AF18" i="97"/>
  <c r="AE18" i="97"/>
  <c r="AC18" i="97"/>
  <c r="AB18" i="97"/>
  <c r="AA18" i="97"/>
  <c r="Z18" i="97"/>
  <c r="Y18" i="97"/>
  <c r="P18" i="97"/>
  <c r="O18" i="97"/>
  <c r="N18" i="97"/>
  <c r="M18" i="97"/>
  <c r="L18" i="97"/>
  <c r="K18" i="97"/>
  <c r="J18" i="97"/>
  <c r="I18" i="97"/>
  <c r="H18" i="97"/>
  <c r="AN17" i="97"/>
  <c r="AM17" i="97"/>
  <c r="AL17" i="97"/>
  <c r="AK17" i="97"/>
  <c r="AJ17" i="97"/>
  <c r="AI17" i="97"/>
  <c r="AG17" i="97"/>
  <c r="AF17" i="97"/>
  <c r="AE17" i="97"/>
  <c r="AC17" i="97"/>
  <c r="AB17" i="97"/>
  <c r="AA17" i="97"/>
  <c r="Z17" i="97"/>
  <c r="Y17" i="97"/>
  <c r="P17" i="97"/>
  <c r="O17" i="97"/>
  <c r="N17" i="97"/>
  <c r="M17" i="97"/>
  <c r="L17" i="97"/>
  <c r="K17" i="97"/>
  <c r="J17" i="97"/>
  <c r="I17" i="97"/>
  <c r="H17" i="97"/>
  <c r="AN16" i="97"/>
  <c r="AM16" i="97"/>
  <c r="AL16" i="97"/>
  <c r="AK16" i="97"/>
  <c r="AJ16" i="97"/>
  <c r="AI16" i="97"/>
  <c r="AG16" i="97"/>
  <c r="AF16" i="97"/>
  <c r="AE16" i="97"/>
  <c r="AC16" i="97"/>
  <c r="AB16" i="97"/>
  <c r="AA16" i="97"/>
  <c r="Z16" i="97"/>
  <c r="Y16" i="97"/>
  <c r="P16" i="97"/>
  <c r="O16" i="97"/>
  <c r="N16" i="97"/>
  <c r="M16" i="97"/>
  <c r="L16" i="97"/>
  <c r="K16" i="97"/>
  <c r="J16" i="97"/>
  <c r="I16" i="97"/>
  <c r="H16" i="97"/>
  <c r="AN15" i="97"/>
  <c r="AM15" i="97"/>
  <c r="AL15" i="97"/>
  <c r="AK15" i="97"/>
  <c r="AJ15" i="97"/>
  <c r="AI15" i="97"/>
  <c r="AG15" i="97"/>
  <c r="AF15" i="97"/>
  <c r="AE15" i="97"/>
  <c r="AC15" i="97"/>
  <c r="AB15" i="97"/>
  <c r="AA15" i="97"/>
  <c r="Z15" i="97"/>
  <c r="Y15" i="97"/>
  <c r="P15" i="97"/>
  <c r="O15" i="97"/>
  <c r="N15" i="97"/>
  <c r="M15" i="97"/>
  <c r="L15" i="97"/>
  <c r="K15" i="97"/>
  <c r="J15" i="97"/>
  <c r="I15" i="97"/>
  <c r="H15" i="97"/>
  <c r="AN14" i="97"/>
  <c r="AM14" i="97"/>
  <c r="AL14" i="97"/>
  <c r="AK14" i="97"/>
  <c r="AJ14" i="97"/>
  <c r="AI14" i="97"/>
  <c r="AG14" i="97"/>
  <c r="AF14" i="97"/>
  <c r="AE14" i="97"/>
  <c r="AC14" i="97"/>
  <c r="AB14" i="97"/>
  <c r="AA14" i="97"/>
  <c r="Z14" i="97"/>
  <c r="Y14" i="97"/>
  <c r="P14" i="97"/>
  <c r="O14" i="97"/>
  <c r="N14" i="97"/>
  <c r="M14" i="97"/>
  <c r="L14" i="97"/>
  <c r="K14" i="97"/>
  <c r="J14" i="97"/>
  <c r="I14" i="97"/>
  <c r="H14" i="97"/>
  <c r="AN13" i="97"/>
  <c r="AM13" i="97"/>
  <c r="AL13" i="97"/>
  <c r="AK13" i="97"/>
  <c r="AJ13" i="97"/>
  <c r="AI13" i="97"/>
  <c r="AG13" i="97"/>
  <c r="AF13" i="97"/>
  <c r="AE13" i="97"/>
  <c r="AC13" i="97"/>
  <c r="AB13" i="97"/>
  <c r="AA13" i="97"/>
  <c r="Z13" i="97"/>
  <c r="Y13" i="97"/>
  <c r="P13" i="97"/>
  <c r="O13" i="97"/>
  <c r="N13" i="97"/>
  <c r="M13" i="97"/>
  <c r="L13" i="97"/>
  <c r="K13" i="97"/>
  <c r="J13" i="97"/>
  <c r="I13" i="97"/>
  <c r="H13" i="97"/>
  <c r="AN12" i="97"/>
  <c r="AM12" i="97"/>
  <c r="AL12" i="97"/>
  <c r="AK12" i="97"/>
  <c r="AJ12" i="97"/>
  <c r="AI12" i="97"/>
  <c r="AG12" i="97"/>
  <c r="AF12" i="97"/>
  <c r="AE12" i="97"/>
  <c r="AC12" i="97"/>
  <c r="AB12" i="97"/>
  <c r="AA12" i="97"/>
  <c r="Z12" i="97"/>
  <c r="Y12" i="97"/>
  <c r="P12" i="97"/>
  <c r="O12" i="97"/>
  <c r="N12" i="97"/>
  <c r="M12" i="97"/>
  <c r="L12" i="97"/>
  <c r="K12" i="97"/>
  <c r="J12" i="97"/>
  <c r="I12" i="97"/>
  <c r="H12" i="97"/>
  <c r="AN11" i="97"/>
  <c r="AM11" i="97"/>
  <c r="AL11" i="97"/>
  <c r="AK11" i="97"/>
  <c r="AJ11" i="97"/>
  <c r="AI11" i="97"/>
  <c r="AG11" i="97"/>
  <c r="AF11" i="97"/>
  <c r="AE11" i="97"/>
  <c r="AC11" i="97"/>
  <c r="AB11" i="97"/>
  <c r="AA11" i="97"/>
  <c r="Z11" i="97"/>
  <c r="Y11" i="97"/>
  <c r="P11" i="97"/>
  <c r="O11" i="97"/>
  <c r="N11" i="97"/>
  <c r="M11" i="97"/>
  <c r="L11" i="97"/>
  <c r="K11" i="97"/>
  <c r="J11" i="97"/>
  <c r="I11" i="97"/>
  <c r="H11" i="97"/>
  <c r="AN10" i="97"/>
  <c r="AM10" i="97"/>
  <c r="AL10" i="97"/>
  <c r="AK10" i="97"/>
  <c r="AJ10" i="97"/>
  <c r="AI10" i="97"/>
  <c r="AG10" i="97"/>
  <c r="AF10" i="97"/>
  <c r="AE10" i="97"/>
  <c r="AC10" i="97"/>
  <c r="AB10" i="97"/>
  <c r="AA10" i="97"/>
  <c r="Z10" i="97"/>
  <c r="Y10" i="97"/>
  <c r="P10" i="97"/>
  <c r="O10" i="97"/>
  <c r="N10" i="97"/>
  <c r="M10" i="97"/>
  <c r="L10" i="97"/>
  <c r="K10" i="97"/>
  <c r="J10" i="97"/>
  <c r="I10" i="97"/>
  <c r="H10" i="97"/>
  <c r="AN9" i="97"/>
  <c r="AM9" i="97"/>
  <c r="AL9" i="97"/>
  <c r="AK9" i="97"/>
  <c r="AJ9" i="97"/>
  <c r="AI9" i="97"/>
  <c r="AG9" i="97"/>
  <c r="AF9" i="97"/>
  <c r="AE9" i="97"/>
  <c r="AC9" i="97"/>
  <c r="AB9" i="97"/>
  <c r="AA9" i="97"/>
  <c r="Z9" i="97"/>
  <c r="Y9" i="97"/>
  <c r="P9" i="97"/>
  <c r="O9" i="97"/>
  <c r="N9" i="97"/>
  <c r="M9" i="97"/>
  <c r="L9" i="97"/>
  <c r="K9" i="97"/>
  <c r="J9" i="97"/>
  <c r="I9" i="97"/>
  <c r="H9" i="97"/>
  <c r="AN8" i="97"/>
  <c r="AM8" i="97"/>
  <c r="AL8" i="97"/>
  <c r="AK8" i="97"/>
  <c r="AJ8" i="97"/>
  <c r="AI8" i="97"/>
  <c r="AG8" i="97"/>
  <c r="AF8" i="97"/>
  <c r="AE8" i="97"/>
  <c r="AC8" i="97"/>
  <c r="AB8" i="97"/>
  <c r="AA8" i="97"/>
  <c r="Z8" i="97"/>
  <c r="Y8" i="97"/>
  <c r="P8" i="97"/>
  <c r="O8" i="97"/>
  <c r="N8" i="97"/>
  <c r="M8" i="97"/>
  <c r="L8" i="97"/>
  <c r="K8" i="97"/>
  <c r="J8" i="97"/>
  <c r="I8" i="97"/>
  <c r="H8" i="97"/>
  <c r="AN7" i="97"/>
  <c r="AM7" i="97"/>
  <c r="AL7" i="97"/>
  <c r="AK7" i="97"/>
  <c r="AJ7" i="97"/>
  <c r="AI7" i="97"/>
  <c r="AG7" i="97"/>
  <c r="AF7" i="97"/>
  <c r="AE7" i="97"/>
  <c r="AC7" i="97"/>
  <c r="AB7" i="97"/>
  <c r="AA7" i="97"/>
  <c r="Z7" i="97"/>
  <c r="Y7" i="97"/>
  <c r="P7" i="97"/>
  <c r="O7" i="97"/>
  <c r="N7" i="97"/>
  <c r="M7" i="97"/>
  <c r="L7" i="97"/>
  <c r="K7" i="97"/>
  <c r="J7" i="97"/>
  <c r="I7" i="97"/>
  <c r="H7" i="97"/>
  <c r="J54" i="96"/>
  <c r="I54" i="96"/>
  <c r="H54" i="96"/>
  <c r="G54" i="96"/>
  <c r="F54" i="96"/>
  <c r="E54" i="96"/>
  <c r="J53" i="96"/>
  <c r="I53" i="96"/>
  <c r="G53" i="96"/>
  <c r="F53" i="96"/>
  <c r="J52" i="96"/>
  <c r="I52" i="96"/>
  <c r="H52" i="96"/>
  <c r="G52" i="96"/>
  <c r="F52" i="96"/>
  <c r="E52" i="96"/>
  <c r="J51" i="96"/>
  <c r="I51" i="96"/>
  <c r="H51" i="96"/>
  <c r="G51" i="96"/>
  <c r="F51" i="96"/>
  <c r="E51" i="96"/>
  <c r="J50" i="96"/>
  <c r="I50" i="96"/>
  <c r="H50" i="96"/>
  <c r="G50" i="96"/>
  <c r="F50" i="96"/>
  <c r="E50" i="96"/>
  <c r="J48" i="96"/>
  <c r="I48" i="96"/>
  <c r="H48" i="96"/>
  <c r="G48" i="96"/>
  <c r="F48" i="96"/>
  <c r="E48" i="96"/>
  <c r="J47" i="96"/>
  <c r="I47" i="96"/>
  <c r="H47" i="96"/>
  <c r="G47" i="96"/>
  <c r="F47" i="96"/>
  <c r="E47" i="96"/>
  <c r="J46" i="96"/>
  <c r="I46" i="96"/>
  <c r="H46" i="96"/>
  <c r="G46" i="96"/>
  <c r="F46" i="96"/>
  <c r="E46" i="96"/>
  <c r="J38" i="96"/>
  <c r="Q38" i="96" s="1"/>
  <c r="I38" i="96"/>
  <c r="H38" i="96"/>
  <c r="S38" i="96" s="1"/>
  <c r="G38" i="96"/>
  <c r="F38" i="96"/>
  <c r="E38" i="96"/>
  <c r="J37" i="96"/>
  <c r="I37" i="96"/>
  <c r="P37" i="96" s="1"/>
  <c r="H37" i="96"/>
  <c r="O37" i="96" s="1"/>
  <c r="G37" i="96"/>
  <c r="N37" i="96" s="1"/>
  <c r="F37" i="96"/>
  <c r="E37" i="96"/>
  <c r="L37" i="96" s="1"/>
  <c r="J36" i="96"/>
  <c r="O36" i="96"/>
  <c r="U35" i="96"/>
  <c r="T35" i="96"/>
  <c r="S35" i="96"/>
  <c r="U34" i="96"/>
  <c r="T34" i="96"/>
  <c r="P34" i="96"/>
  <c r="O34" i="96"/>
  <c r="M34" i="96"/>
  <c r="L34" i="96"/>
  <c r="U33" i="96"/>
  <c r="T33" i="96"/>
  <c r="S33" i="96"/>
  <c r="P33" i="96"/>
  <c r="O33" i="96"/>
  <c r="M33" i="96"/>
  <c r="L33" i="96"/>
  <c r="U32" i="96"/>
  <c r="T32" i="96"/>
  <c r="S32" i="96"/>
  <c r="P32" i="96"/>
  <c r="O32" i="96"/>
  <c r="M32" i="96"/>
  <c r="L32" i="96"/>
  <c r="U31" i="96"/>
  <c r="T31" i="96"/>
  <c r="S31" i="96"/>
  <c r="Q31" i="96"/>
  <c r="P31" i="96"/>
  <c r="O31" i="96"/>
  <c r="N31" i="96"/>
  <c r="M31" i="96"/>
  <c r="L31" i="96"/>
  <c r="Q30" i="96"/>
  <c r="P30" i="96"/>
  <c r="O30" i="96"/>
  <c r="N30" i="96"/>
  <c r="M30" i="96"/>
  <c r="L30" i="96"/>
  <c r="U29" i="96"/>
  <c r="T29" i="96"/>
  <c r="Q29" i="96"/>
  <c r="P29" i="96"/>
  <c r="O29" i="96"/>
  <c r="N29" i="96"/>
  <c r="M29" i="96"/>
  <c r="L29" i="96"/>
  <c r="U28" i="96"/>
  <c r="T28" i="96"/>
  <c r="S28" i="96"/>
  <c r="Q28" i="96"/>
  <c r="P28" i="96"/>
  <c r="O28" i="96"/>
  <c r="N28" i="96"/>
  <c r="M28" i="96"/>
  <c r="L28" i="96"/>
  <c r="U27" i="96"/>
  <c r="T27" i="96"/>
  <c r="S27" i="96"/>
  <c r="Q27" i="96"/>
  <c r="P27" i="96"/>
  <c r="O27" i="96"/>
  <c r="N27" i="96"/>
  <c r="M27" i="96"/>
  <c r="L27" i="96"/>
  <c r="L25" i="96"/>
  <c r="J19" i="96"/>
  <c r="I19" i="96"/>
  <c r="H19" i="96"/>
  <c r="G19" i="96"/>
  <c r="G57" i="96" s="1"/>
  <c r="F19" i="96"/>
  <c r="E19" i="96"/>
  <c r="J18" i="96"/>
  <c r="Q18" i="96" s="1"/>
  <c r="I18" i="96"/>
  <c r="P18" i="96" s="1"/>
  <c r="H18" i="96"/>
  <c r="O18" i="96" s="1"/>
  <c r="G18" i="96"/>
  <c r="N18" i="96" s="1"/>
  <c r="F18" i="96"/>
  <c r="M18" i="96" s="1"/>
  <c r="E18" i="96"/>
  <c r="L18" i="96" s="1"/>
  <c r="J17" i="96"/>
  <c r="Q17" i="96" s="1"/>
  <c r="I17" i="96"/>
  <c r="P17" i="96" s="1"/>
  <c r="H17" i="96"/>
  <c r="O17" i="96" s="1"/>
  <c r="G17" i="96"/>
  <c r="N17" i="96" s="1"/>
  <c r="F17" i="96"/>
  <c r="M17" i="96" s="1"/>
  <c r="E17" i="96"/>
  <c r="U16" i="96"/>
  <c r="T16" i="96"/>
  <c r="S16" i="96"/>
  <c r="P15" i="96"/>
  <c r="O15" i="96"/>
  <c r="M15" i="96"/>
  <c r="L15" i="96"/>
  <c r="U14" i="96"/>
  <c r="T14" i="96"/>
  <c r="S14" i="96"/>
  <c r="P14" i="96"/>
  <c r="O14" i="96"/>
  <c r="M14" i="96"/>
  <c r="L14" i="96"/>
  <c r="U13" i="96"/>
  <c r="T13" i="96"/>
  <c r="S13" i="96"/>
  <c r="P13" i="96"/>
  <c r="O13" i="96"/>
  <c r="M13" i="96"/>
  <c r="L13" i="96"/>
  <c r="U12" i="96"/>
  <c r="T12" i="96"/>
  <c r="S12" i="96"/>
  <c r="Q12" i="96"/>
  <c r="P12" i="96"/>
  <c r="O12" i="96"/>
  <c r="N12" i="96"/>
  <c r="M12" i="96"/>
  <c r="L12" i="96"/>
  <c r="Q11" i="96"/>
  <c r="P11" i="96"/>
  <c r="O11" i="96"/>
  <c r="N11" i="96"/>
  <c r="M11" i="96"/>
  <c r="L11" i="96"/>
  <c r="U10" i="96"/>
  <c r="T10" i="96"/>
  <c r="S10" i="96"/>
  <c r="Q10" i="96"/>
  <c r="P10" i="96"/>
  <c r="O10" i="96"/>
  <c r="N10" i="96"/>
  <c r="M10" i="96"/>
  <c r="L10" i="96"/>
  <c r="U9" i="96"/>
  <c r="T9" i="96"/>
  <c r="S9" i="96"/>
  <c r="Q9" i="96"/>
  <c r="P9" i="96"/>
  <c r="O9" i="96"/>
  <c r="N9" i="96"/>
  <c r="M9" i="96"/>
  <c r="L9" i="96"/>
  <c r="U8" i="96"/>
  <c r="T8" i="96"/>
  <c r="S8" i="96"/>
  <c r="Q8" i="96"/>
  <c r="P8" i="96"/>
  <c r="O8" i="96"/>
  <c r="N8" i="96"/>
  <c r="M8" i="96"/>
  <c r="L8" i="96"/>
  <c r="L6" i="96"/>
  <c r="J54" i="95"/>
  <c r="I54" i="95"/>
  <c r="H54" i="95"/>
  <c r="G54" i="95"/>
  <c r="F54" i="95"/>
  <c r="E54" i="95"/>
  <c r="J53" i="95"/>
  <c r="I53" i="95"/>
  <c r="H53" i="95"/>
  <c r="G53" i="95"/>
  <c r="F53" i="95"/>
  <c r="E53" i="95"/>
  <c r="J52" i="95"/>
  <c r="I52" i="95"/>
  <c r="H52" i="95"/>
  <c r="G52" i="95"/>
  <c r="F52" i="95"/>
  <c r="E52" i="95"/>
  <c r="J51" i="95"/>
  <c r="I51" i="95"/>
  <c r="H51" i="95"/>
  <c r="G51" i="95"/>
  <c r="F51" i="95"/>
  <c r="E51" i="95"/>
  <c r="J50" i="95"/>
  <c r="I50" i="95"/>
  <c r="H50" i="95"/>
  <c r="G50" i="95"/>
  <c r="F50" i="95"/>
  <c r="E50" i="95"/>
  <c r="J49" i="95"/>
  <c r="I49" i="95"/>
  <c r="H49" i="95"/>
  <c r="G49" i="95"/>
  <c r="F49" i="95"/>
  <c r="J48" i="95"/>
  <c r="I48" i="95"/>
  <c r="H48" i="95"/>
  <c r="G48" i="95"/>
  <c r="F48" i="95"/>
  <c r="E48" i="95"/>
  <c r="J47" i="95"/>
  <c r="I47" i="95"/>
  <c r="H47" i="95"/>
  <c r="G47" i="95"/>
  <c r="F47" i="95"/>
  <c r="E47" i="95"/>
  <c r="J46" i="95"/>
  <c r="I46" i="95"/>
  <c r="H46" i="95"/>
  <c r="G46" i="95"/>
  <c r="F46" i="95"/>
  <c r="E46" i="95"/>
  <c r="J38" i="95"/>
  <c r="I38" i="95"/>
  <c r="H38" i="95"/>
  <c r="G38" i="95"/>
  <c r="F38" i="95"/>
  <c r="M38" i="95" s="1"/>
  <c r="E38" i="95"/>
  <c r="J37" i="95"/>
  <c r="I37" i="95"/>
  <c r="H37" i="95"/>
  <c r="O37" i="95" s="1"/>
  <c r="G37" i="95"/>
  <c r="N37" i="95" s="1"/>
  <c r="F37" i="95"/>
  <c r="E37" i="95"/>
  <c r="J36" i="95"/>
  <c r="I36" i="95"/>
  <c r="H36" i="95"/>
  <c r="G36" i="95"/>
  <c r="F36" i="95"/>
  <c r="E36" i="95"/>
  <c r="U35" i="95"/>
  <c r="T35" i="95"/>
  <c r="S35" i="95"/>
  <c r="U34" i="95"/>
  <c r="T34" i="95"/>
  <c r="S34" i="95"/>
  <c r="P34" i="95"/>
  <c r="O34" i="95"/>
  <c r="M34" i="95"/>
  <c r="L34" i="95"/>
  <c r="U33" i="95"/>
  <c r="T33" i="95"/>
  <c r="S33" i="95"/>
  <c r="P33" i="95"/>
  <c r="O33" i="95"/>
  <c r="M33" i="95"/>
  <c r="L33" i="95"/>
  <c r="U32" i="95"/>
  <c r="T32" i="95"/>
  <c r="S32" i="95"/>
  <c r="P32" i="95"/>
  <c r="O32" i="95"/>
  <c r="M32" i="95"/>
  <c r="L32" i="95"/>
  <c r="U31" i="95"/>
  <c r="T31" i="95"/>
  <c r="S31" i="95"/>
  <c r="Q31" i="95"/>
  <c r="P31" i="95"/>
  <c r="O31" i="95"/>
  <c r="N31" i="95"/>
  <c r="M31" i="95"/>
  <c r="L31" i="95"/>
  <c r="U30" i="95"/>
  <c r="T30" i="95"/>
  <c r="Q30" i="95"/>
  <c r="P30" i="95"/>
  <c r="O30" i="95"/>
  <c r="N30" i="95"/>
  <c r="M30" i="95"/>
  <c r="L30" i="95"/>
  <c r="U29" i="95"/>
  <c r="T29" i="95"/>
  <c r="S29" i="95"/>
  <c r="Q29" i="95"/>
  <c r="P29" i="95"/>
  <c r="O29" i="95"/>
  <c r="N29" i="95"/>
  <c r="M29" i="95"/>
  <c r="L29" i="95"/>
  <c r="U28" i="95"/>
  <c r="T28" i="95"/>
  <c r="S28" i="95"/>
  <c r="Q28" i="95"/>
  <c r="P28" i="95"/>
  <c r="O28" i="95"/>
  <c r="N28" i="95"/>
  <c r="M28" i="95"/>
  <c r="L28" i="95"/>
  <c r="U27" i="95"/>
  <c r="T27" i="95"/>
  <c r="S27" i="95"/>
  <c r="Q27" i="95"/>
  <c r="P27" i="95"/>
  <c r="O27" i="95"/>
  <c r="N27" i="95"/>
  <c r="M27" i="95"/>
  <c r="L27" i="95"/>
  <c r="L25" i="95"/>
  <c r="J19" i="95"/>
  <c r="Q19" i="95" s="1"/>
  <c r="I19" i="95"/>
  <c r="P19" i="95" s="1"/>
  <c r="H19" i="95"/>
  <c r="G19" i="95"/>
  <c r="N19" i="95" s="1"/>
  <c r="F19" i="95"/>
  <c r="E19" i="95"/>
  <c r="L19" i="95" s="1"/>
  <c r="J18" i="95"/>
  <c r="Q18" i="95" s="1"/>
  <c r="I18" i="95"/>
  <c r="P18" i="95" s="1"/>
  <c r="H18" i="95"/>
  <c r="O18" i="95" s="1"/>
  <c r="G18" i="95"/>
  <c r="N18" i="95" s="1"/>
  <c r="F18" i="95"/>
  <c r="M18" i="95" s="1"/>
  <c r="E18" i="95"/>
  <c r="J17" i="95"/>
  <c r="Q17" i="95" s="1"/>
  <c r="I17" i="95"/>
  <c r="P17" i="95" s="1"/>
  <c r="H17" i="95"/>
  <c r="O17" i="95" s="1"/>
  <c r="G17" i="95"/>
  <c r="N17" i="95" s="1"/>
  <c r="F17" i="95"/>
  <c r="M17" i="95" s="1"/>
  <c r="E17" i="95"/>
  <c r="L17" i="95" s="1"/>
  <c r="U16" i="95"/>
  <c r="T16" i="95"/>
  <c r="S16" i="95"/>
  <c r="U15" i="95"/>
  <c r="T15" i="95"/>
  <c r="S15" i="95"/>
  <c r="P15" i="95"/>
  <c r="O15" i="95"/>
  <c r="M15" i="95"/>
  <c r="L15" i="95"/>
  <c r="U14" i="95"/>
  <c r="T14" i="95"/>
  <c r="S14" i="95"/>
  <c r="P14" i="95"/>
  <c r="O14" i="95"/>
  <c r="M14" i="95"/>
  <c r="L14" i="95"/>
  <c r="U13" i="95"/>
  <c r="T13" i="95"/>
  <c r="S13" i="95"/>
  <c r="P13" i="95"/>
  <c r="O13" i="95"/>
  <c r="M13" i="95"/>
  <c r="L13" i="95"/>
  <c r="U12" i="95"/>
  <c r="T12" i="95"/>
  <c r="S12" i="95"/>
  <c r="Q12" i="95"/>
  <c r="P12" i="95"/>
  <c r="O12" i="95"/>
  <c r="N12" i="95"/>
  <c r="M12" i="95"/>
  <c r="L12" i="95"/>
  <c r="U11" i="95"/>
  <c r="T11" i="95"/>
  <c r="Q11" i="95"/>
  <c r="P11" i="95"/>
  <c r="O11" i="95"/>
  <c r="N11" i="95"/>
  <c r="M11" i="95"/>
  <c r="L11" i="95"/>
  <c r="U10" i="95"/>
  <c r="T10" i="95"/>
  <c r="S10" i="95"/>
  <c r="Q10" i="95"/>
  <c r="P10" i="95"/>
  <c r="O10" i="95"/>
  <c r="N10" i="95"/>
  <c r="M10" i="95"/>
  <c r="L10" i="95"/>
  <c r="U9" i="95"/>
  <c r="T9" i="95"/>
  <c r="S9" i="95"/>
  <c r="Q9" i="95"/>
  <c r="P9" i="95"/>
  <c r="O9" i="95"/>
  <c r="N9" i="95"/>
  <c r="M9" i="95"/>
  <c r="L9" i="95"/>
  <c r="U8" i="95"/>
  <c r="T8" i="95"/>
  <c r="S8" i="95"/>
  <c r="Q8" i="95"/>
  <c r="P8" i="95"/>
  <c r="O8" i="95"/>
  <c r="N8" i="95"/>
  <c r="M8" i="95"/>
  <c r="L8" i="95"/>
  <c r="L6" i="95"/>
  <c r="AN97" i="94"/>
  <c r="AM97" i="94"/>
  <c r="AL97" i="94"/>
  <c r="AK97" i="94"/>
  <c r="AJ97" i="94"/>
  <c r="AI97" i="94"/>
  <c r="AG97" i="94"/>
  <c r="AF97" i="94"/>
  <c r="AE97" i="94"/>
  <c r="P97" i="94"/>
  <c r="O97" i="94"/>
  <c r="N97" i="94"/>
  <c r="W96" i="94"/>
  <c r="V96" i="94"/>
  <c r="AB96" i="94" s="1"/>
  <c r="U96" i="94"/>
  <c r="T96" i="94"/>
  <c r="S96" i="94"/>
  <c r="Y96" i="94" s="1"/>
  <c r="R96" i="94"/>
  <c r="X96" i="94" s="1"/>
  <c r="G96" i="94"/>
  <c r="M96" i="94" s="1"/>
  <c r="F96" i="94"/>
  <c r="E96" i="94"/>
  <c r="K96" i="94" s="1"/>
  <c r="D96" i="94"/>
  <c r="J96" i="94" s="1"/>
  <c r="C96" i="94"/>
  <c r="I96" i="94" s="1"/>
  <c r="H96" i="94"/>
  <c r="AN95" i="94"/>
  <c r="AM95" i="94"/>
  <c r="AL95" i="94"/>
  <c r="AO95" i="94" s="1"/>
  <c r="AK95" i="94"/>
  <c r="AJ95" i="94"/>
  <c r="AG95" i="94"/>
  <c r="AF95" i="94"/>
  <c r="AC95" i="94"/>
  <c r="AB95" i="94"/>
  <c r="AA95" i="94"/>
  <c r="Z95" i="94"/>
  <c r="Y95" i="94"/>
  <c r="X95" i="94"/>
  <c r="P95" i="94"/>
  <c r="O95" i="94"/>
  <c r="M95" i="94"/>
  <c r="L95" i="94"/>
  <c r="K95" i="94"/>
  <c r="J95" i="94"/>
  <c r="AN94" i="94"/>
  <c r="AM94" i="94"/>
  <c r="AL94" i="94"/>
  <c r="AK94" i="94"/>
  <c r="AJ94" i="94"/>
  <c r="AI94" i="94"/>
  <c r="AG94" i="94"/>
  <c r="AF94" i="94"/>
  <c r="AE94" i="94"/>
  <c r="AC94" i="94"/>
  <c r="AB94" i="94"/>
  <c r="AA94" i="94"/>
  <c r="Z94" i="94"/>
  <c r="Y94" i="94"/>
  <c r="X94" i="94"/>
  <c r="P94" i="94"/>
  <c r="O94" i="94"/>
  <c r="N94" i="94"/>
  <c r="M94" i="94"/>
  <c r="L94" i="94"/>
  <c r="K94" i="94"/>
  <c r="J94" i="94"/>
  <c r="AN93" i="94"/>
  <c r="AM93" i="94"/>
  <c r="AL93" i="94"/>
  <c r="AK93" i="94"/>
  <c r="AJ93" i="94"/>
  <c r="AI93" i="94"/>
  <c r="AC93" i="94"/>
  <c r="AB93" i="94"/>
  <c r="AA93" i="94"/>
  <c r="Z93" i="94"/>
  <c r="Y93" i="94"/>
  <c r="X93" i="94"/>
  <c r="P93" i="94"/>
  <c r="O93" i="94"/>
  <c r="N93" i="94"/>
  <c r="M93" i="94"/>
  <c r="L93" i="94"/>
  <c r="K93" i="94"/>
  <c r="J93" i="94"/>
  <c r="AN92" i="94"/>
  <c r="AQ92" i="94" s="1"/>
  <c r="AM92" i="94"/>
  <c r="AP92" i="94" s="1"/>
  <c r="AL92" i="94"/>
  <c r="AO92" i="94" s="1"/>
  <c r="AC92" i="94"/>
  <c r="AB92" i="94"/>
  <c r="AA92" i="94"/>
  <c r="Z92" i="94"/>
  <c r="Y92" i="94"/>
  <c r="X92" i="94"/>
  <c r="P92" i="94"/>
  <c r="O92" i="94"/>
  <c r="N92" i="94"/>
  <c r="M92" i="94"/>
  <c r="L92" i="94"/>
  <c r="K92" i="94"/>
  <c r="J92" i="94"/>
  <c r="AN91" i="94"/>
  <c r="AM91" i="94"/>
  <c r="AL91" i="94"/>
  <c r="AK91" i="94"/>
  <c r="AJ91" i="94"/>
  <c r="AI91" i="94"/>
  <c r="AG91" i="94"/>
  <c r="AF91" i="94"/>
  <c r="AE91" i="94"/>
  <c r="AC91" i="94"/>
  <c r="AB91" i="94"/>
  <c r="AA91" i="94"/>
  <c r="Z91" i="94"/>
  <c r="Y91" i="94"/>
  <c r="X91" i="94"/>
  <c r="P91" i="94"/>
  <c r="O91" i="94"/>
  <c r="N91" i="94"/>
  <c r="M91" i="94"/>
  <c r="L91" i="94"/>
  <c r="K91" i="94"/>
  <c r="J91" i="94"/>
  <c r="AN90" i="94"/>
  <c r="AM90" i="94"/>
  <c r="AL90" i="94"/>
  <c r="AK90" i="94"/>
  <c r="AJ90" i="94"/>
  <c r="AI90" i="94"/>
  <c r="AG90" i="94"/>
  <c r="AF90" i="94"/>
  <c r="AE90" i="94"/>
  <c r="AC90" i="94"/>
  <c r="AB90" i="94"/>
  <c r="AA90" i="94"/>
  <c r="Z90" i="94"/>
  <c r="Y90" i="94"/>
  <c r="X90" i="94"/>
  <c r="P90" i="94"/>
  <c r="O90" i="94"/>
  <c r="N90" i="94"/>
  <c r="M90" i="94"/>
  <c r="L90" i="94"/>
  <c r="K90" i="94"/>
  <c r="J90" i="94"/>
  <c r="AN89" i="94"/>
  <c r="AM89" i="94"/>
  <c r="AL89" i="94"/>
  <c r="AK89" i="94"/>
  <c r="AJ89" i="94"/>
  <c r="AI89" i="94"/>
  <c r="AG89" i="94"/>
  <c r="AF89" i="94"/>
  <c r="AE89" i="94"/>
  <c r="AC89" i="94"/>
  <c r="AB89" i="94"/>
  <c r="AA89" i="94"/>
  <c r="Z89" i="94"/>
  <c r="Y89" i="94"/>
  <c r="X89" i="94"/>
  <c r="P89" i="94"/>
  <c r="O89" i="94"/>
  <c r="N89" i="94"/>
  <c r="M89" i="94"/>
  <c r="L89" i="94"/>
  <c r="K89" i="94"/>
  <c r="J89" i="94"/>
  <c r="AN88" i="94"/>
  <c r="AM88" i="94"/>
  <c r="AL88" i="94"/>
  <c r="AK88" i="94"/>
  <c r="AJ88" i="94"/>
  <c r="AI88" i="94"/>
  <c r="AG88" i="94"/>
  <c r="AF88" i="94"/>
  <c r="AE88" i="94"/>
  <c r="AC88" i="94"/>
  <c r="AB88" i="94"/>
  <c r="AA88" i="94"/>
  <c r="Z88" i="94"/>
  <c r="Y88" i="94"/>
  <c r="X88" i="94"/>
  <c r="P88" i="94"/>
  <c r="O88" i="94"/>
  <c r="N88" i="94"/>
  <c r="M88" i="94"/>
  <c r="L88" i="94"/>
  <c r="K88" i="94"/>
  <c r="J88" i="94"/>
  <c r="AN87" i="94"/>
  <c r="AM87" i="94"/>
  <c r="AL87" i="94"/>
  <c r="AK87" i="94"/>
  <c r="AJ87" i="94"/>
  <c r="AI87" i="94"/>
  <c r="AG87" i="94"/>
  <c r="AF87" i="94"/>
  <c r="AE87" i="94"/>
  <c r="AC87" i="94"/>
  <c r="AB87" i="94"/>
  <c r="AA87" i="94"/>
  <c r="Z87" i="94"/>
  <c r="Y87" i="94"/>
  <c r="X87" i="94"/>
  <c r="P87" i="94"/>
  <c r="O87" i="94"/>
  <c r="N87" i="94"/>
  <c r="M87" i="94"/>
  <c r="L87" i="94"/>
  <c r="K87" i="94"/>
  <c r="J87" i="94"/>
  <c r="AN86" i="94"/>
  <c r="AM86" i="94"/>
  <c r="AL86" i="94"/>
  <c r="AK86" i="94"/>
  <c r="AJ86" i="94"/>
  <c r="AI86" i="94"/>
  <c r="AG86" i="94"/>
  <c r="AF86" i="94"/>
  <c r="AE86" i="94"/>
  <c r="AC86" i="94"/>
  <c r="AB86" i="94"/>
  <c r="AA86" i="94"/>
  <c r="Z86" i="94"/>
  <c r="Y86" i="94"/>
  <c r="X86" i="94"/>
  <c r="P86" i="94"/>
  <c r="O86" i="94"/>
  <c r="N86" i="94"/>
  <c r="M86" i="94"/>
  <c r="L86" i="94"/>
  <c r="K86" i="94"/>
  <c r="J86" i="94"/>
  <c r="AG85" i="94"/>
  <c r="AF85" i="94"/>
  <c r="AE85" i="94"/>
  <c r="AC85" i="94"/>
  <c r="AB85" i="94"/>
  <c r="AA85" i="94"/>
  <c r="Z85" i="94"/>
  <c r="Y85" i="94"/>
  <c r="X85" i="94"/>
  <c r="M85" i="94"/>
  <c r="L85" i="94"/>
  <c r="K85" i="94"/>
  <c r="J85" i="94"/>
  <c r="AC84" i="94"/>
  <c r="AB84" i="94"/>
  <c r="AA84" i="94"/>
  <c r="Z84" i="94"/>
  <c r="Y84" i="94"/>
  <c r="X84" i="94"/>
  <c r="M84" i="94"/>
  <c r="L84" i="94"/>
  <c r="K84" i="94"/>
  <c r="J84" i="94"/>
  <c r="AN83" i="94"/>
  <c r="AM83" i="94"/>
  <c r="AL83" i="94"/>
  <c r="AK83" i="94"/>
  <c r="AJ83" i="94"/>
  <c r="AI83" i="94"/>
  <c r="AG83" i="94"/>
  <c r="AF83" i="94"/>
  <c r="AE83" i="94"/>
  <c r="AC83" i="94"/>
  <c r="AB83" i="94"/>
  <c r="AA83" i="94"/>
  <c r="Z83" i="94"/>
  <c r="Y83" i="94"/>
  <c r="X83" i="94"/>
  <c r="P83" i="94"/>
  <c r="O83" i="94"/>
  <c r="N83" i="94"/>
  <c r="M83" i="94"/>
  <c r="L83" i="94"/>
  <c r="K83" i="94"/>
  <c r="J83" i="94"/>
  <c r="AN82" i="94"/>
  <c r="AM82" i="94"/>
  <c r="AL82" i="94"/>
  <c r="AK82" i="94"/>
  <c r="AJ82" i="94"/>
  <c r="AI82" i="94"/>
  <c r="AG82" i="94"/>
  <c r="AF82" i="94"/>
  <c r="AE82" i="94"/>
  <c r="AC82" i="94"/>
  <c r="AB82" i="94"/>
  <c r="AA82" i="94"/>
  <c r="Z82" i="94"/>
  <c r="Y82" i="94"/>
  <c r="X82" i="94"/>
  <c r="P82" i="94"/>
  <c r="O82" i="94"/>
  <c r="N82" i="94"/>
  <c r="M82" i="94"/>
  <c r="L82" i="94"/>
  <c r="K82" i="94"/>
  <c r="J82" i="94"/>
  <c r="AN81" i="94"/>
  <c r="AM81" i="94"/>
  <c r="AL81" i="94"/>
  <c r="AK81" i="94"/>
  <c r="AJ81" i="94"/>
  <c r="AI81" i="94"/>
  <c r="AG81" i="94"/>
  <c r="AF81" i="94"/>
  <c r="AE81" i="94"/>
  <c r="AC81" i="94"/>
  <c r="AB81" i="94"/>
  <c r="AA81" i="94"/>
  <c r="Z81" i="94"/>
  <c r="Y81" i="94"/>
  <c r="X81" i="94"/>
  <c r="P81" i="94"/>
  <c r="O81" i="94"/>
  <c r="N81" i="94"/>
  <c r="M81" i="94"/>
  <c r="L81" i="94"/>
  <c r="K81" i="94"/>
  <c r="J81" i="94"/>
  <c r="AN80" i="94"/>
  <c r="AM80" i="94"/>
  <c r="AL80" i="94"/>
  <c r="AK80" i="94"/>
  <c r="AJ80" i="94"/>
  <c r="AI80" i="94"/>
  <c r="AG80" i="94"/>
  <c r="AF80" i="94"/>
  <c r="AE80" i="94"/>
  <c r="AC80" i="94"/>
  <c r="AB80" i="94"/>
  <c r="AA80" i="94"/>
  <c r="Z80" i="94"/>
  <c r="Y80" i="94"/>
  <c r="X80" i="94"/>
  <c r="P80" i="94"/>
  <c r="O80" i="94"/>
  <c r="N80" i="94"/>
  <c r="M80" i="94"/>
  <c r="L80" i="94"/>
  <c r="K80" i="94"/>
  <c r="J80" i="94"/>
  <c r="AN79" i="94"/>
  <c r="AM79" i="94"/>
  <c r="AL79" i="94"/>
  <c r="AK79" i="94"/>
  <c r="AJ79" i="94"/>
  <c r="AI79" i="94"/>
  <c r="AG79" i="94"/>
  <c r="AF79" i="94"/>
  <c r="AE79" i="94"/>
  <c r="AC79" i="94"/>
  <c r="AB79" i="94"/>
  <c r="AA79" i="94"/>
  <c r="Z79" i="94"/>
  <c r="Y79" i="94"/>
  <c r="X79" i="94"/>
  <c r="P79" i="94"/>
  <c r="O79" i="94"/>
  <c r="N79" i="94"/>
  <c r="M79" i="94"/>
  <c r="L79" i="94"/>
  <c r="K79" i="94"/>
  <c r="J79" i="94"/>
  <c r="AN78" i="94"/>
  <c r="AM78" i="94"/>
  <c r="AL78" i="94"/>
  <c r="AK78" i="94"/>
  <c r="AJ78" i="94"/>
  <c r="AI78" i="94"/>
  <c r="AG78" i="94"/>
  <c r="AF78" i="94"/>
  <c r="AE78" i="94"/>
  <c r="AC78" i="94"/>
  <c r="AB78" i="94"/>
  <c r="AA78" i="94"/>
  <c r="Z78" i="94"/>
  <c r="Y78" i="94"/>
  <c r="X78" i="94"/>
  <c r="P78" i="94"/>
  <c r="O78" i="94"/>
  <c r="N78" i="94"/>
  <c r="M78" i="94"/>
  <c r="L78" i="94"/>
  <c r="K78" i="94"/>
  <c r="J78" i="94"/>
  <c r="AN77" i="94"/>
  <c r="AM77" i="94"/>
  <c r="AL77" i="94"/>
  <c r="AK77" i="94"/>
  <c r="AJ77" i="94"/>
  <c r="AI77" i="94"/>
  <c r="AG77" i="94"/>
  <c r="AF77" i="94"/>
  <c r="AE77" i="94"/>
  <c r="AC77" i="94"/>
  <c r="AB77" i="94"/>
  <c r="AA77" i="94"/>
  <c r="Z77" i="94"/>
  <c r="Y77" i="94"/>
  <c r="X77" i="94"/>
  <c r="P77" i="94"/>
  <c r="O77" i="94"/>
  <c r="N77" i="94"/>
  <c r="M77" i="94"/>
  <c r="L77" i="94"/>
  <c r="K77" i="94"/>
  <c r="J77" i="94"/>
  <c r="AN76" i="94"/>
  <c r="AM76" i="94"/>
  <c r="AL76" i="94"/>
  <c r="AK76" i="94"/>
  <c r="AJ76" i="94"/>
  <c r="AI76" i="94"/>
  <c r="AG76" i="94"/>
  <c r="AF76" i="94"/>
  <c r="AE76" i="94"/>
  <c r="AC76" i="94"/>
  <c r="AB76" i="94"/>
  <c r="AA76" i="94"/>
  <c r="Z76" i="94"/>
  <c r="Y76" i="94"/>
  <c r="X76" i="94"/>
  <c r="P76" i="94"/>
  <c r="O76" i="94"/>
  <c r="N76" i="94"/>
  <c r="M76" i="94"/>
  <c r="L76" i="94"/>
  <c r="K76" i="94"/>
  <c r="J76" i="94"/>
  <c r="AN75" i="94"/>
  <c r="AM75" i="94"/>
  <c r="AL75" i="94"/>
  <c r="AK75" i="94"/>
  <c r="AJ75" i="94"/>
  <c r="AI75" i="94"/>
  <c r="AG75" i="94"/>
  <c r="AF75" i="94"/>
  <c r="AE75" i="94"/>
  <c r="AC75" i="94"/>
  <c r="AB75" i="94"/>
  <c r="AA75" i="94"/>
  <c r="Z75" i="94"/>
  <c r="Y75" i="94"/>
  <c r="X75" i="94"/>
  <c r="P75" i="94"/>
  <c r="O75" i="94"/>
  <c r="N75" i="94"/>
  <c r="M75" i="94"/>
  <c r="L75" i="94"/>
  <c r="K75" i="94"/>
  <c r="J75" i="94"/>
  <c r="AC74" i="94"/>
  <c r="AB74" i="94"/>
  <c r="AA74" i="94"/>
  <c r="Z74" i="94"/>
  <c r="Y74" i="94"/>
  <c r="X74" i="94"/>
  <c r="P74" i="94"/>
  <c r="O74" i="94"/>
  <c r="N74" i="94"/>
  <c r="M74" i="94"/>
  <c r="L74" i="94"/>
  <c r="K74" i="94"/>
  <c r="J74" i="94"/>
  <c r="AC73" i="94"/>
  <c r="AB73" i="94"/>
  <c r="AA73" i="94"/>
  <c r="Z73" i="94"/>
  <c r="Y73" i="94"/>
  <c r="X73" i="94"/>
  <c r="P73" i="94"/>
  <c r="O73" i="94"/>
  <c r="N73" i="94"/>
  <c r="M73" i="94"/>
  <c r="L73" i="94"/>
  <c r="K73" i="94"/>
  <c r="J73" i="94"/>
  <c r="AC72" i="94"/>
  <c r="AB72" i="94"/>
  <c r="AA72" i="94"/>
  <c r="Z72" i="94"/>
  <c r="Y72" i="94"/>
  <c r="X72" i="94"/>
  <c r="P72" i="94"/>
  <c r="O72" i="94"/>
  <c r="N72" i="94"/>
  <c r="M72" i="94"/>
  <c r="L72" i="94"/>
  <c r="K72" i="94"/>
  <c r="J72" i="94"/>
  <c r="AN71" i="94"/>
  <c r="AM71" i="94"/>
  <c r="AL71" i="94"/>
  <c r="AK71" i="94"/>
  <c r="AJ71" i="94"/>
  <c r="AI71" i="94"/>
  <c r="AG71" i="94"/>
  <c r="AF71" i="94"/>
  <c r="AE71" i="94"/>
  <c r="AC71" i="94"/>
  <c r="AB71" i="94"/>
  <c r="AA71" i="94"/>
  <c r="Z71" i="94"/>
  <c r="Y71" i="94"/>
  <c r="X71" i="94"/>
  <c r="P71" i="94"/>
  <c r="O71" i="94"/>
  <c r="N71" i="94"/>
  <c r="M71" i="94"/>
  <c r="L71" i="94"/>
  <c r="K71" i="94"/>
  <c r="J71" i="94"/>
  <c r="AN70" i="94"/>
  <c r="AM70" i="94"/>
  <c r="AL70" i="94"/>
  <c r="AK70" i="94"/>
  <c r="AJ70" i="94"/>
  <c r="AI70" i="94"/>
  <c r="AG70" i="94"/>
  <c r="AF70" i="94"/>
  <c r="AE70" i="94"/>
  <c r="AC70" i="94"/>
  <c r="AB70" i="94"/>
  <c r="AA70" i="94"/>
  <c r="Z70" i="94"/>
  <c r="Y70" i="94"/>
  <c r="X70" i="94"/>
  <c r="P70" i="94"/>
  <c r="O70" i="94"/>
  <c r="N70" i="94"/>
  <c r="M70" i="94"/>
  <c r="L70" i="94"/>
  <c r="K70" i="94"/>
  <c r="J70" i="94"/>
  <c r="AN69" i="94"/>
  <c r="AM69" i="94"/>
  <c r="AL69" i="94"/>
  <c r="AK69" i="94"/>
  <c r="AJ69" i="94"/>
  <c r="AI69" i="94"/>
  <c r="AG69" i="94"/>
  <c r="AF69" i="94"/>
  <c r="AE69" i="94"/>
  <c r="AC69" i="94"/>
  <c r="AB69" i="94"/>
  <c r="AA69" i="94"/>
  <c r="Z69" i="94"/>
  <c r="Y69" i="94"/>
  <c r="X69" i="94"/>
  <c r="P69" i="94"/>
  <c r="O69" i="94"/>
  <c r="N69" i="94"/>
  <c r="M69" i="94"/>
  <c r="L69" i="94"/>
  <c r="K69" i="94"/>
  <c r="J69" i="94"/>
  <c r="AN63" i="94"/>
  <c r="AM63" i="94"/>
  <c r="AL63" i="94"/>
  <c r="AK63" i="94"/>
  <c r="AJ63" i="94"/>
  <c r="AI63" i="94"/>
  <c r="AG63" i="94"/>
  <c r="AF63" i="94"/>
  <c r="AE63" i="94"/>
  <c r="P63" i="94"/>
  <c r="O63" i="94"/>
  <c r="N63" i="94"/>
  <c r="W62" i="94"/>
  <c r="V62" i="94"/>
  <c r="U62" i="94"/>
  <c r="AA62" i="94" s="1"/>
  <c r="T62" i="94"/>
  <c r="S62" i="94"/>
  <c r="R62" i="94"/>
  <c r="G62" i="94"/>
  <c r="F62" i="94"/>
  <c r="L62" i="94" s="1"/>
  <c r="E62" i="94"/>
  <c r="D62" i="94"/>
  <c r="J62" i="94" s="1"/>
  <c r="C62" i="94"/>
  <c r="I62" i="94" s="1"/>
  <c r="B62" i="94"/>
  <c r="H62" i="94" s="1"/>
  <c r="AN61" i="94"/>
  <c r="AM61" i="94"/>
  <c r="AL61" i="94"/>
  <c r="AK61" i="94"/>
  <c r="AJ61" i="94"/>
  <c r="AI61" i="94"/>
  <c r="AG61" i="94"/>
  <c r="AF61" i="94"/>
  <c r="AE61" i="94"/>
  <c r="AC61" i="94"/>
  <c r="AB61" i="94"/>
  <c r="AA61" i="94"/>
  <c r="Z61" i="94"/>
  <c r="Y61" i="94"/>
  <c r="X61" i="94"/>
  <c r="P61" i="94"/>
  <c r="O61" i="94"/>
  <c r="N61" i="94"/>
  <c r="M61" i="94"/>
  <c r="L61" i="94"/>
  <c r="K61" i="94"/>
  <c r="J61" i="94"/>
  <c r="I61" i="94"/>
  <c r="H61" i="94"/>
  <c r="AN60" i="94"/>
  <c r="AM60" i="94"/>
  <c r="AL60" i="94"/>
  <c r="AK60" i="94"/>
  <c r="AJ60" i="94"/>
  <c r="AI60" i="94"/>
  <c r="AG60" i="94"/>
  <c r="AF60" i="94"/>
  <c r="AE60" i="94"/>
  <c r="AC60" i="94"/>
  <c r="AB60" i="94"/>
  <c r="AA60" i="94"/>
  <c r="Z60" i="94"/>
  <c r="Y60" i="94"/>
  <c r="X60" i="94"/>
  <c r="P60" i="94"/>
  <c r="O60" i="94"/>
  <c r="N60" i="94"/>
  <c r="M60" i="94"/>
  <c r="L60" i="94"/>
  <c r="K60" i="94"/>
  <c r="J60" i="94"/>
  <c r="I60" i="94"/>
  <c r="H60" i="94"/>
  <c r="AN59" i="94"/>
  <c r="AM59" i="94"/>
  <c r="AL59" i="94"/>
  <c r="AK59" i="94"/>
  <c r="AJ59" i="94"/>
  <c r="AI59" i="94"/>
  <c r="AG59" i="94"/>
  <c r="AF59" i="94"/>
  <c r="AE59" i="94"/>
  <c r="AC59" i="94"/>
  <c r="AB59" i="94"/>
  <c r="AA59" i="94"/>
  <c r="Z59" i="94"/>
  <c r="Y59" i="94"/>
  <c r="X59" i="94"/>
  <c r="P59" i="94"/>
  <c r="O59" i="94"/>
  <c r="N59" i="94"/>
  <c r="M59" i="94"/>
  <c r="L59" i="94"/>
  <c r="K59" i="94"/>
  <c r="J59" i="94"/>
  <c r="I59" i="94"/>
  <c r="H59" i="94"/>
  <c r="AN58" i="94"/>
  <c r="AM58" i="94"/>
  <c r="AL58" i="94"/>
  <c r="AK58" i="94"/>
  <c r="AJ58" i="94"/>
  <c r="AI58" i="94"/>
  <c r="AG58" i="94"/>
  <c r="AF58" i="94"/>
  <c r="AE58" i="94"/>
  <c r="AC58" i="94"/>
  <c r="AB58" i="94"/>
  <c r="AA58" i="94"/>
  <c r="Z58" i="94"/>
  <c r="Y58" i="94"/>
  <c r="X58" i="94"/>
  <c r="P58" i="94"/>
  <c r="O58" i="94"/>
  <c r="N58" i="94"/>
  <c r="M58" i="94"/>
  <c r="L58" i="94"/>
  <c r="K58" i="94"/>
  <c r="J58" i="94"/>
  <c r="I58" i="94"/>
  <c r="H58" i="94"/>
  <c r="AN57" i="94"/>
  <c r="AM57" i="94"/>
  <c r="AL57" i="94"/>
  <c r="AK57" i="94"/>
  <c r="AJ57" i="94"/>
  <c r="AI57" i="94"/>
  <c r="AG57" i="94"/>
  <c r="AF57" i="94"/>
  <c r="AE57" i="94"/>
  <c r="AC57" i="94"/>
  <c r="AB57" i="94"/>
  <c r="AA57" i="94"/>
  <c r="Z57" i="94"/>
  <c r="Y57" i="94"/>
  <c r="X57" i="94"/>
  <c r="P57" i="94"/>
  <c r="O57" i="94"/>
  <c r="N57" i="94"/>
  <c r="M57" i="94"/>
  <c r="L57" i="94"/>
  <c r="K57" i="94"/>
  <c r="J57" i="94"/>
  <c r="I57" i="94"/>
  <c r="H57" i="94"/>
  <c r="AN56" i="94"/>
  <c r="AM56" i="94"/>
  <c r="AL56" i="94"/>
  <c r="AK56" i="94"/>
  <c r="AJ56" i="94"/>
  <c r="AI56" i="94"/>
  <c r="AG56" i="94"/>
  <c r="AF56" i="94"/>
  <c r="AE56" i="94"/>
  <c r="AC56" i="94"/>
  <c r="AB56" i="94"/>
  <c r="AA56" i="94"/>
  <c r="Z56" i="94"/>
  <c r="Y56" i="94"/>
  <c r="X56" i="94"/>
  <c r="P56" i="94"/>
  <c r="O56" i="94"/>
  <c r="N56" i="94"/>
  <c r="M56" i="94"/>
  <c r="L56" i="94"/>
  <c r="K56" i="94"/>
  <c r="J56" i="94"/>
  <c r="I56" i="94"/>
  <c r="H56" i="94"/>
  <c r="AN55" i="94"/>
  <c r="AM55" i="94"/>
  <c r="AL55" i="94"/>
  <c r="AK55" i="94"/>
  <c r="AJ55" i="94"/>
  <c r="AI55" i="94"/>
  <c r="AG55" i="94"/>
  <c r="AF55" i="94"/>
  <c r="AE55" i="94"/>
  <c r="AC55" i="94"/>
  <c r="AB55" i="94"/>
  <c r="AA55" i="94"/>
  <c r="Z55" i="94"/>
  <c r="Y55" i="94"/>
  <c r="X55" i="94"/>
  <c r="P55" i="94"/>
  <c r="O55" i="94"/>
  <c r="N55" i="94"/>
  <c r="M55" i="94"/>
  <c r="L55" i="94"/>
  <c r="K55" i="94"/>
  <c r="J55" i="94"/>
  <c r="I55" i="94"/>
  <c r="H55" i="94"/>
  <c r="AN54" i="94"/>
  <c r="AM54" i="94"/>
  <c r="AL54" i="94"/>
  <c r="AK54" i="94"/>
  <c r="AJ54" i="94"/>
  <c r="AI54" i="94"/>
  <c r="AG54" i="94"/>
  <c r="AF54" i="94"/>
  <c r="AE54" i="94"/>
  <c r="AC54" i="94"/>
  <c r="AB54" i="94"/>
  <c r="AA54" i="94"/>
  <c r="Z54" i="94"/>
  <c r="Y54" i="94"/>
  <c r="X54" i="94"/>
  <c r="P54" i="94"/>
  <c r="O54" i="94"/>
  <c r="N54" i="94"/>
  <c r="M54" i="94"/>
  <c r="L54" i="94"/>
  <c r="K54" i="94"/>
  <c r="J54" i="94"/>
  <c r="I54" i="94"/>
  <c r="H54" i="94"/>
  <c r="AN53" i="94"/>
  <c r="AM53" i="94"/>
  <c r="AL53" i="94"/>
  <c r="AK53" i="94"/>
  <c r="AJ53" i="94"/>
  <c r="AI53" i="94"/>
  <c r="AG53" i="94"/>
  <c r="AF53" i="94"/>
  <c r="AE53" i="94"/>
  <c r="AC53" i="94"/>
  <c r="AB53" i="94"/>
  <c r="AA53" i="94"/>
  <c r="Z53" i="94"/>
  <c r="Y53" i="94"/>
  <c r="X53" i="94"/>
  <c r="P53" i="94"/>
  <c r="O53" i="94"/>
  <c r="N53" i="94"/>
  <c r="M53" i="94"/>
  <c r="L53" i="94"/>
  <c r="K53" i="94"/>
  <c r="J53" i="94"/>
  <c r="I53" i="94"/>
  <c r="H53" i="94"/>
  <c r="AN52" i="94"/>
  <c r="AM52" i="94"/>
  <c r="AL52" i="94"/>
  <c r="AK52" i="94"/>
  <c r="AJ52" i="94"/>
  <c r="AI52" i="94"/>
  <c r="AG52" i="94"/>
  <c r="AF52" i="94"/>
  <c r="AE52" i="94"/>
  <c r="AC52" i="94"/>
  <c r="AB52" i="94"/>
  <c r="AA52" i="94"/>
  <c r="Z52" i="94"/>
  <c r="Y52" i="94"/>
  <c r="X52" i="94"/>
  <c r="P52" i="94"/>
  <c r="O52" i="94"/>
  <c r="N52" i="94"/>
  <c r="M52" i="94"/>
  <c r="L52" i="94"/>
  <c r="K52" i="94"/>
  <c r="J52" i="94"/>
  <c r="I52" i="94"/>
  <c r="H52" i="94"/>
  <c r="AN51" i="94"/>
  <c r="AM51" i="94"/>
  <c r="AL51" i="94"/>
  <c r="AK51" i="94"/>
  <c r="AJ51" i="94"/>
  <c r="AI51" i="94"/>
  <c r="AG51" i="94"/>
  <c r="AF51" i="94"/>
  <c r="AE51" i="94"/>
  <c r="AC51" i="94"/>
  <c r="AB51" i="94"/>
  <c r="AA51" i="94"/>
  <c r="Z51" i="94"/>
  <c r="Y51" i="94"/>
  <c r="X51" i="94"/>
  <c r="P51" i="94"/>
  <c r="O51" i="94"/>
  <c r="N51" i="94"/>
  <c r="M51" i="94"/>
  <c r="L51" i="94"/>
  <c r="K51" i="94"/>
  <c r="J51" i="94"/>
  <c r="I51" i="94"/>
  <c r="H51" i="94"/>
  <c r="AN50" i="94"/>
  <c r="AM50" i="94"/>
  <c r="AL50" i="94"/>
  <c r="AK50" i="94"/>
  <c r="AJ50" i="94"/>
  <c r="AI50" i="94"/>
  <c r="AG50" i="94"/>
  <c r="AF50" i="94"/>
  <c r="AE50" i="94"/>
  <c r="AC50" i="94"/>
  <c r="AB50" i="94"/>
  <c r="AA50" i="94"/>
  <c r="Z50" i="94"/>
  <c r="Y50" i="94"/>
  <c r="X50" i="94"/>
  <c r="P50" i="94"/>
  <c r="O50" i="94"/>
  <c r="N50" i="94"/>
  <c r="M50" i="94"/>
  <c r="L50" i="94"/>
  <c r="K50" i="94"/>
  <c r="J50" i="94"/>
  <c r="I50" i="94"/>
  <c r="H50" i="94"/>
  <c r="AN49" i="94"/>
  <c r="AM49" i="94"/>
  <c r="AL49" i="94"/>
  <c r="AK49" i="94"/>
  <c r="AJ49" i="94"/>
  <c r="AI49" i="94"/>
  <c r="AG49" i="94"/>
  <c r="AF49" i="94"/>
  <c r="AE49" i="94"/>
  <c r="AC49" i="94"/>
  <c r="AB49" i="94"/>
  <c r="AA49" i="94"/>
  <c r="Z49" i="94"/>
  <c r="Y49" i="94"/>
  <c r="X49" i="94"/>
  <c r="P49" i="94"/>
  <c r="O49" i="94"/>
  <c r="N49" i="94"/>
  <c r="M49" i="94"/>
  <c r="L49" i="94"/>
  <c r="K49" i="94"/>
  <c r="J49" i="94"/>
  <c r="I49" i="94"/>
  <c r="H49" i="94"/>
  <c r="AN48" i="94"/>
  <c r="AM48" i="94"/>
  <c r="AL48" i="94"/>
  <c r="AK48" i="94"/>
  <c r="AJ48" i="94"/>
  <c r="AI48" i="94"/>
  <c r="AG48" i="94"/>
  <c r="AF48" i="94"/>
  <c r="AE48" i="94"/>
  <c r="AC48" i="94"/>
  <c r="AB48" i="94"/>
  <c r="AA48" i="94"/>
  <c r="Z48" i="94"/>
  <c r="Y48" i="94"/>
  <c r="X48" i="94"/>
  <c r="P48" i="94"/>
  <c r="O48" i="94"/>
  <c r="N48" i="94"/>
  <c r="M48" i="94"/>
  <c r="L48" i="94"/>
  <c r="K48" i="94"/>
  <c r="J48" i="94"/>
  <c r="I48" i="94"/>
  <c r="H48" i="94"/>
  <c r="AN47" i="94"/>
  <c r="AM47" i="94"/>
  <c r="AL47" i="94"/>
  <c r="AK47" i="94"/>
  <c r="AJ47" i="94"/>
  <c r="AI47" i="94"/>
  <c r="AG47" i="94"/>
  <c r="AF47" i="94"/>
  <c r="AE47" i="94"/>
  <c r="AC47" i="94"/>
  <c r="AB47" i="94"/>
  <c r="AA47" i="94"/>
  <c r="Z47" i="94"/>
  <c r="Y47" i="94"/>
  <c r="X47" i="94"/>
  <c r="P47" i="94"/>
  <c r="O47" i="94"/>
  <c r="N47" i="94"/>
  <c r="M47" i="94"/>
  <c r="L47" i="94"/>
  <c r="K47" i="94"/>
  <c r="J47" i="94"/>
  <c r="I47" i="94"/>
  <c r="H47" i="94"/>
  <c r="AN46" i="94"/>
  <c r="AM46" i="94"/>
  <c r="AL46" i="94"/>
  <c r="AK46" i="94"/>
  <c r="AJ46" i="94"/>
  <c r="AI46" i="94"/>
  <c r="AG46" i="94"/>
  <c r="AF46" i="94"/>
  <c r="AE46" i="94"/>
  <c r="AC46" i="94"/>
  <c r="AB46" i="94"/>
  <c r="AA46" i="94"/>
  <c r="Z46" i="94"/>
  <c r="Y46" i="94"/>
  <c r="X46" i="94"/>
  <c r="P46" i="94"/>
  <c r="O46" i="94"/>
  <c r="N46" i="94"/>
  <c r="M46" i="94"/>
  <c r="L46" i="94"/>
  <c r="K46" i="94"/>
  <c r="J46" i="94"/>
  <c r="I46" i="94"/>
  <c r="H46" i="94"/>
  <c r="AN45" i="94"/>
  <c r="AM45" i="94"/>
  <c r="AL45" i="94"/>
  <c r="AK45" i="94"/>
  <c r="AJ45" i="94"/>
  <c r="AI45" i="94"/>
  <c r="AG45" i="94"/>
  <c r="AF45" i="94"/>
  <c r="AE45" i="94"/>
  <c r="AC45" i="94"/>
  <c r="AB45" i="94"/>
  <c r="AA45" i="94"/>
  <c r="Z45" i="94"/>
  <c r="Y45" i="94"/>
  <c r="X45" i="94"/>
  <c r="P45" i="94"/>
  <c r="O45" i="94"/>
  <c r="N45" i="94"/>
  <c r="M45" i="94"/>
  <c r="L45" i="94"/>
  <c r="K45" i="94"/>
  <c r="J45" i="94"/>
  <c r="I45" i="94"/>
  <c r="H45" i="94"/>
  <c r="AN44" i="94"/>
  <c r="AM44" i="94"/>
  <c r="AL44" i="94"/>
  <c r="AK44" i="94"/>
  <c r="AJ44" i="94"/>
  <c r="AI44" i="94"/>
  <c r="AG44" i="94"/>
  <c r="AF44" i="94"/>
  <c r="AE44" i="94"/>
  <c r="AC44" i="94"/>
  <c r="AB44" i="94"/>
  <c r="AA44" i="94"/>
  <c r="Z44" i="94"/>
  <c r="Y44" i="94"/>
  <c r="X44" i="94"/>
  <c r="P44" i="94"/>
  <c r="O44" i="94"/>
  <c r="N44" i="94"/>
  <c r="M44" i="94"/>
  <c r="L44" i="94"/>
  <c r="K44" i="94"/>
  <c r="J44" i="94"/>
  <c r="I44" i="94"/>
  <c r="H44" i="94"/>
  <c r="AN43" i="94"/>
  <c r="AM43" i="94"/>
  <c r="AL43" i="94"/>
  <c r="AK43" i="94"/>
  <c r="AJ43" i="94"/>
  <c r="AI43" i="94"/>
  <c r="AG43" i="94"/>
  <c r="AF43" i="94"/>
  <c r="AE43" i="94"/>
  <c r="AC43" i="94"/>
  <c r="AB43" i="94"/>
  <c r="AA43" i="94"/>
  <c r="Z43" i="94"/>
  <c r="Y43" i="94"/>
  <c r="X43" i="94"/>
  <c r="P43" i="94"/>
  <c r="O43" i="94"/>
  <c r="N43" i="94"/>
  <c r="M43" i="94"/>
  <c r="L43" i="94"/>
  <c r="K43" i="94"/>
  <c r="J43" i="94"/>
  <c r="I43" i="94"/>
  <c r="H43" i="94"/>
  <c r="AN42" i="94"/>
  <c r="AM42" i="94"/>
  <c r="AL42" i="94"/>
  <c r="AK42" i="94"/>
  <c r="AJ42" i="94"/>
  <c r="AI42" i="94"/>
  <c r="AG42" i="94"/>
  <c r="AF42" i="94"/>
  <c r="AE42" i="94"/>
  <c r="AC42" i="94"/>
  <c r="AB42" i="94"/>
  <c r="AA42" i="94"/>
  <c r="Z42" i="94"/>
  <c r="Y42" i="94"/>
  <c r="X42" i="94"/>
  <c r="P42" i="94"/>
  <c r="O42" i="94"/>
  <c r="N42" i="94"/>
  <c r="M42" i="94"/>
  <c r="L42" i="94"/>
  <c r="K42" i="94"/>
  <c r="J42" i="94"/>
  <c r="I42" i="94"/>
  <c r="H42" i="94"/>
  <c r="AN41" i="94"/>
  <c r="AM41" i="94"/>
  <c r="AL41" i="94"/>
  <c r="AK41" i="94"/>
  <c r="AJ41" i="94"/>
  <c r="AI41" i="94"/>
  <c r="AG41" i="94"/>
  <c r="AF41" i="94"/>
  <c r="AE41" i="94"/>
  <c r="AC41" i="94"/>
  <c r="AB41" i="94"/>
  <c r="AA41" i="94"/>
  <c r="Z41" i="94"/>
  <c r="Y41" i="94"/>
  <c r="X41" i="94"/>
  <c r="P41" i="94"/>
  <c r="O41" i="94"/>
  <c r="N41" i="94"/>
  <c r="M41" i="94"/>
  <c r="L41" i="94"/>
  <c r="K41" i="94"/>
  <c r="J41" i="94"/>
  <c r="I41" i="94"/>
  <c r="H41" i="94"/>
  <c r="AN40" i="94"/>
  <c r="AM40" i="94"/>
  <c r="AL40" i="94"/>
  <c r="AK40" i="94"/>
  <c r="AJ40" i="94"/>
  <c r="AI40" i="94"/>
  <c r="AG40" i="94"/>
  <c r="AF40" i="94"/>
  <c r="AE40" i="94"/>
  <c r="AC40" i="94"/>
  <c r="AB40" i="94"/>
  <c r="AA40" i="94"/>
  <c r="Z40" i="94"/>
  <c r="Y40" i="94"/>
  <c r="X40" i="94"/>
  <c r="P40" i="94"/>
  <c r="O40" i="94"/>
  <c r="N40" i="94"/>
  <c r="M40" i="94"/>
  <c r="L40" i="94"/>
  <c r="L63" i="94" s="1"/>
  <c r="K40" i="94"/>
  <c r="J40" i="94"/>
  <c r="I40" i="94"/>
  <c r="H40" i="94"/>
  <c r="AI38" i="94"/>
  <c r="AN33" i="94"/>
  <c r="AM33" i="94"/>
  <c r="AL33" i="94"/>
  <c r="AK33" i="94"/>
  <c r="AJ33" i="94"/>
  <c r="AI33" i="94"/>
  <c r="AG33" i="94"/>
  <c r="AF33" i="94"/>
  <c r="AE33" i="94"/>
  <c r="P33" i="94"/>
  <c r="O33" i="94"/>
  <c r="N33" i="94"/>
  <c r="W32" i="94"/>
  <c r="AC32" i="94" s="1"/>
  <c r="V32" i="94"/>
  <c r="U32" i="94"/>
  <c r="AA32" i="94" s="1"/>
  <c r="T32" i="94"/>
  <c r="S32" i="94"/>
  <c r="Y32" i="94" s="1"/>
  <c r="R32" i="94"/>
  <c r="X32" i="94" s="1"/>
  <c r="L32" i="94"/>
  <c r="J32" i="94"/>
  <c r="H32" i="94"/>
  <c r="AN31" i="94"/>
  <c r="AM31" i="94"/>
  <c r="AL31" i="94"/>
  <c r="AK31" i="94"/>
  <c r="AJ31" i="94"/>
  <c r="AI31" i="94"/>
  <c r="AG31" i="94"/>
  <c r="AF31" i="94"/>
  <c r="AE31" i="94"/>
  <c r="AC31" i="94"/>
  <c r="AB31" i="94"/>
  <c r="AA31" i="94"/>
  <c r="Z31" i="94"/>
  <c r="Y31" i="94"/>
  <c r="X31" i="94"/>
  <c r="P31" i="94"/>
  <c r="O31" i="94"/>
  <c r="N31" i="94"/>
  <c r="M31" i="94"/>
  <c r="L31" i="94"/>
  <c r="K31" i="94"/>
  <c r="J31" i="94"/>
  <c r="I31" i="94"/>
  <c r="H31" i="94"/>
  <c r="AN30" i="94"/>
  <c r="AM30" i="94"/>
  <c r="AL30" i="94"/>
  <c r="AK30" i="94"/>
  <c r="AJ30" i="94"/>
  <c r="AI30" i="94"/>
  <c r="AG30" i="94"/>
  <c r="AF30" i="94"/>
  <c r="AE30" i="94"/>
  <c r="AC30" i="94"/>
  <c r="AB30" i="94"/>
  <c r="AA30" i="94"/>
  <c r="Z30" i="94"/>
  <c r="Y30" i="94"/>
  <c r="X30" i="94"/>
  <c r="P30" i="94"/>
  <c r="O30" i="94"/>
  <c r="N30" i="94"/>
  <c r="M30" i="94"/>
  <c r="L30" i="94"/>
  <c r="K30" i="94"/>
  <c r="J30" i="94"/>
  <c r="I30" i="94"/>
  <c r="H30" i="94"/>
  <c r="AN29" i="94"/>
  <c r="AM29" i="94"/>
  <c r="AL29" i="94"/>
  <c r="AK29" i="94"/>
  <c r="AJ29" i="94"/>
  <c r="AI29" i="94"/>
  <c r="AG29" i="94"/>
  <c r="AF29" i="94"/>
  <c r="AE29" i="94"/>
  <c r="AC29" i="94"/>
  <c r="AB29" i="94"/>
  <c r="AA29" i="94"/>
  <c r="Z29" i="94"/>
  <c r="Y29" i="94"/>
  <c r="X29" i="94"/>
  <c r="P29" i="94"/>
  <c r="O29" i="94"/>
  <c r="N29" i="94"/>
  <c r="M29" i="94"/>
  <c r="L29" i="94"/>
  <c r="K29" i="94"/>
  <c r="J29" i="94"/>
  <c r="I29" i="94"/>
  <c r="H29" i="94"/>
  <c r="AN28" i="94"/>
  <c r="AM28" i="94"/>
  <c r="AL28" i="94"/>
  <c r="AK28" i="94"/>
  <c r="AJ28" i="94"/>
  <c r="AI28" i="94"/>
  <c r="AG28" i="94"/>
  <c r="AF28" i="94"/>
  <c r="AE28" i="94"/>
  <c r="AC28" i="94"/>
  <c r="AB28" i="94"/>
  <c r="AA28" i="94"/>
  <c r="Z28" i="94"/>
  <c r="Y28" i="94"/>
  <c r="X28" i="94"/>
  <c r="P28" i="94"/>
  <c r="O28" i="94"/>
  <c r="N28" i="94"/>
  <c r="M28" i="94"/>
  <c r="L28" i="94"/>
  <c r="K28" i="94"/>
  <c r="J28" i="94"/>
  <c r="I28" i="94"/>
  <c r="H28" i="94"/>
  <c r="AN27" i="94"/>
  <c r="AM27" i="94"/>
  <c r="AL27" i="94"/>
  <c r="AK27" i="94"/>
  <c r="AJ27" i="94"/>
  <c r="AI27" i="94"/>
  <c r="AG27" i="94"/>
  <c r="AF27" i="94"/>
  <c r="AE27" i="94"/>
  <c r="AC27" i="94"/>
  <c r="AB27" i="94"/>
  <c r="AA27" i="94"/>
  <c r="Z27" i="94"/>
  <c r="Y27" i="94"/>
  <c r="X27" i="94"/>
  <c r="P27" i="94"/>
  <c r="O27" i="94"/>
  <c r="N27" i="94"/>
  <c r="M27" i="94"/>
  <c r="L27" i="94"/>
  <c r="K27" i="94"/>
  <c r="J27" i="94"/>
  <c r="I27" i="94"/>
  <c r="H27" i="94"/>
  <c r="AN26" i="94"/>
  <c r="AM26" i="94"/>
  <c r="AL26" i="94"/>
  <c r="AK26" i="94"/>
  <c r="AJ26" i="94"/>
  <c r="AI26" i="94"/>
  <c r="AG26" i="94"/>
  <c r="AF26" i="94"/>
  <c r="AE26" i="94"/>
  <c r="AC26" i="94"/>
  <c r="AB26" i="94"/>
  <c r="AA26" i="94"/>
  <c r="Z26" i="94"/>
  <c r="Y26" i="94"/>
  <c r="X26" i="94"/>
  <c r="P26" i="94"/>
  <c r="O26" i="94"/>
  <c r="N26" i="94"/>
  <c r="M26" i="94"/>
  <c r="L26" i="94"/>
  <c r="K26" i="94"/>
  <c r="J26" i="94"/>
  <c r="I26" i="94"/>
  <c r="H26" i="94"/>
  <c r="AN25" i="94"/>
  <c r="AM25" i="94"/>
  <c r="AL25" i="94"/>
  <c r="AK25" i="94"/>
  <c r="AJ25" i="94"/>
  <c r="AI25" i="94"/>
  <c r="AG25" i="94"/>
  <c r="AF25" i="94"/>
  <c r="AE25" i="94"/>
  <c r="AC25" i="94"/>
  <c r="AB25" i="94"/>
  <c r="AA25" i="94"/>
  <c r="Z25" i="94"/>
  <c r="Y25" i="94"/>
  <c r="X25" i="94"/>
  <c r="P25" i="94"/>
  <c r="O25" i="94"/>
  <c r="N25" i="94"/>
  <c r="M25" i="94"/>
  <c r="L25" i="94"/>
  <c r="K25" i="94"/>
  <c r="J25" i="94"/>
  <c r="I25" i="94"/>
  <c r="H25" i="94"/>
  <c r="AN24" i="94"/>
  <c r="AM24" i="94"/>
  <c r="AL24" i="94"/>
  <c r="AK24" i="94"/>
  <c r="AJ24" i="94"/>
  <c r="AI24" i="94"/>
  <c r="AG24" i="94"/>
  <c r="AF24" i="94"/>
  <c r="AE24" i="94"/>
  <c r="AC24" i="94"/>
  <c r="AB24" i="94"/>
  <c r="AA24" i="94"/>
  <c r="Z24" i="94"/>
  <c r="Y24" i="94"/>
  <c r="X24" i="94"/>
  <c r="P24" i="94"/>
  <c r="O24" i="94"/>
  <c r="N24" i="94"/>
  <c r="M24" i="94"/>
  <c r="L24" i="94"/>
  <c r="K24" i="94"/>
  <c r="J24" i="94"/>
  <c r="I24" i="94"/>
  <c r="H24" i="94"/>
  <c r="AN23" i="94"/>
  <c r="AM23" i="94"/>
  <c r="AL23" i="94"/>
  <c r="AK23" i="94"/>
  <c r="AJ23" i="94"/>
  <c r="AI23" i="94"/>
  <c r="AG23" i="94"/>
  <c r="AF23" i="94"/>
  <c r="AE23" i="94"/>
  <c r="AC23" i="94"/>
  <c r="AB23" i="94"/>
  <c r="AA23" i="94"/>
  <c r="Z23" i="94"/>
  <c r="Y23" i="94"/>
  <c r="X23" i="94"/>
  <c r="P23" i="94"/>
  <c r="O23" i="94"/>
  <c r="N23" i="94"/>
  <c r="M23" i="94"/>
  <c r="L23" i="94"/>
  <c r="K23" i="94"/>
  <c r="J23" i="94"/>
  <c r="I23" i="94"/>
  <c r="H23" i="94"/>
  <c r="AN22" i="94"/>
  <c r="AM22" i="94"/>
  <c r="AL22" i="94"/>
  <c r="AK22" i="94"/>
  <c r="AJ22" i="94"/>
  <c r="AI22" i="94"/>
  <c r="AG22" i="94"/>
  <c r="AF22" i="94"/>
  <c r="AE22" i="94"/>
  <c r="AC22" i="94"/>
  <c r="AB22" i="94"/>
  <c r="AA22" i="94"/>
  <c r="Z22" i="94"/>
  <c r="Y22" i="94"/>
  <c r="X22" i="94"/>
  <c r="P22" i="94"/>
  <c r="O22" i="94"/>
  <c r="N22" i="94"/>
  <c r="M22" i="94"/>
  <c r="L22" i="94"/>
  <c r="K22" i="94"/>
  <c r="J22" i="94"/>
  <c r="I22" i="94"/>
  <c r="H22" i="94"/>
  <c r="AN21" i="94"/>
  <c r="AM21" i="94"/>
  <c r="AL21" i="94"/>
  <c r="AK21" i="94"/>
  <c r="AJ21" i="94"/>
  <c r="AI21" i="94"/>
  <c r="AG21" i="94"/>
  <c r="AF21" i="94"/>
  <c r="AE21" i="94"/>
  <c r="AC21" i="94"/>
  <c r="AB21" i="94"/>
  <c r="AA21" i="94"/>
  <c r="Z21" i="94"/>
  <c r="Y21" i="94"/>
  <c r="X21" i="94"/>
  <c r="P21" i="94"/>
  <c r="O21" i="94"/>
  <c r="N21" i="94"/>
  <c r="M21" i="94"/>
  <c r="L21" i="94"/>
  <c r="K21" i="94"/>
  <c r="J21" i="94"/>
  <c r="I21" i="94"/>
  <c r="H21" i="94"/>
  <c r="AN20" i="94"/>
  <c r="AM20" i="94"/>
  <c r="AL20" i="94"/>
  <c r="AK20" i="94"/>
  <c r="AJ20" i="94"/>
  <c r="AI20" i="94"/>
  <c r="AG20" i="94"/>
  <c r="AF20" i="94"/>
  <c r="AE20" i="94"/>
  <c r="AC20" i="94"/>
  <c r="AB20" i="94"/>
  <c r="AA20" i="94"/>
  <c r="Z20" i="94"/>
  <c r="Y20" i="94"/>
  <c r="X20" i="94"/>
  <c r="P20" i="94"/>
  <c r="O20" i="94"/>
  <c r="N20" i="94"/>
  <c r="M20" i="94"/>
  <c r="L20" i="94"/>
  <c r="K20" i="94"/>
  <c r="J20" i="94"/>
  <c r="I20" i="94"/>
  <c r="H20" i="94"/>
  <c r="AN19" i="94"/>
  <c r="AM19" i="94"/>
  <c r="AL19" i="94"/>
  <c r="AK19" i="94"/>
  <c r="AJ19" i="94"/>
  <c r="AI19" i="94"/>
  <c r="AG19" i="94"/>
  <c r="AF19" i="94"/>
  <c r="AE19" i="94"/>
  <c r="AC19" i="94"/>
  <c r="AB19" i="94"/>
  <c r="AA19" i="94"/>
  <c r="Z19" i="94"/>
  <c r="Y19" i="94"/>
  <c r="X19" i="94"/>
  <c r="P19" i="94"/>
  <c r="O19" i="94"/>
  <c r="N19" i="94"/>
  <c r="M19" i="94"/>
  <c r="L19" i="94"/>
  <c r="K19" i="94"/>
  <c r="J19" i="94"/>
  <c r="I19" i="94"/>
  <c r="H19" i="94"/>
  <c r="AN18" i="94"/>
  <c r="AM18" i="94"/>
  <c r="AL18" i="94"/>
  <c r="AK18" i="94"/>
  <c r="AJ18" i="94"/>
  <c r="AI18" i="94"/>
  <c r="AG18" i="94"/>
  <c r="AF18" i="94"/>
  <c r="AE18" i="94"/>
  <c r="AC18" i="94"/>
  <c r="AB18" i="94"/>
  <c r="AA18" i="94"/>
  <c r="Z18" i="94"/>
  <c r="Y18" i="94"/>
  <c r="X18" i="94"/>
  <c r="P18" i="94"/>
  <c r="O18" i="94"/>
  <c r="N18" i="94"/>
  <c r="M18" i="94"/>
  <c r="L18" i="94"/>
  <c r="K18" i="94"/>
  <c r="J18" i="94"/>
  <c r="I18" i="94"/>
  <c r="H18" i="94"/>
  <c r="AN17" i="94"/>
  <c r="AM17" i="94"/>
  <c r="AL17" i="94"/>
  <c r="AK17" i="94"/>
  <c r="AJ17" i="94"/>
  <c r="AI17" i="94"/>
  <c r="AG17" i="94"/>
  <c r="AF17" i="94"/>
  <c r="AE17" i="94"/>
  <c r="AC17" i="94"/>
  <c r="AB17" i="94"/>
  <c r="AA17" i="94"/>
  <c r="Z17" i="94"/>
  <c r="Y17" i="94"/>
  <c r="X17" i="94"/>
  <c r="P17" i="94"/>
  <c r="O17" i="94"/>
  <c r="N17" i="94"/>
  <c r="M17" i="94"/>
  <c r="L17" i="94"/>
  <c r="K17" i="94"/>
  <c r="J17" i="94"/>
  <c r="I17" i="94"/>
  <c r="H17" i="94"/>
  <c r="AN16" i="94"/>
  <c r="AM16" i="94"/>
  <c r="AL16" i="94"/>
  <c r="AK16" i="94"/>
  <c r="AJ16" i="94"/>
  <c r="AI16" i="94"/>
  <c r="AG16" i="94"/>
  <c r="AF16" i="94"/>
  <c r="AE16" i="94"/>
  <c r="AC16" i="94"/>
  <c r="AB16" i="94"/>
  <c r="AA16" i="94"/>
  <c r="Z16" i="94"/>
  <c r="Y16" i="94"/>
  <c r="X16" i="94"/>
  <c r="P16" i="94"/>
  <c r="O16" i="94"/>
  <c r="N16" i="94"/>
  <c r="M16" i="94"/>
  <c r="L16" i="94"/>
  <c r="K16" i="94"/>
  <c r="J16" i="94"/>
  <c r="I16" i="94"/>
  <c r="H16" i="94"/>
  <c r="AN15" i="94"/>
  <c r="AM15" i="94"/>
  <c r="AL15" i="94"/>
  <c r="AK15" i="94"/>
  <c r="AJ15" i="94"/>
  <c r="AI15" i="94"/>
  <c r="AG15" i="94"/>
  <c r="AF15" i="94"/>
  <c r="AE15" i="94"/>
  <c r="AC15" i="94"/>
  <c r="AB15" i="94"/>
  <c r="AA15" i="94"/>
  <c r="Z15" i="94"/>
  <c r="Y15" i="94"/>
  <c r="X15" i="94"/>
  <c r="P15" i="94"/>
  <c r="O15" i="94"/>
  <c r="N15" i="94"/>
  <c r="M15" i="94"/>
  <c r="L15" i="94"/>
  <c r="K15" i="94"/>
  <c r="J15" i="94"/>
  <c r="I15" i="94"/>
  <c r="H15" i="94"/>
  <c r="AN14" i="94"/>
  <c r="AM14" i="94"/>
  <c r="AL14" i="94"/>
  <c r="AK14" i="94"/>
  <c r="AJ14" i="94"/>
  <c r="AI14" i="94"/>
  <c r="AG14" i="94"/>
  <c r="AF14" i="94"/>
  <c r="AE14" i="94"/>
  <c r="AC14" i="94"/>
  <c r="AB14" i="94"/>
  <c r="AA14" i="94"/>
  <c r="Z14" i="94"/>
  <c r="Y14" i="94"/>
  <c r="X14" i="94"/>
  <c r="P14" i="94"/>
  <c r="O14" i="94"/>
  <c r="N14" i="94"/>
  <c r="M14" i="94"/>
  <c r="L14" i="94"/>
  <c r="K14" i="94"/>
  <c r="J14" i="94"/>
  <c r="I14" i="94"/>
  <c r="H14" i="94"/>
  <c r="AN13" i="94"/>
  <c r="AM13" i="94"/>
  <c r="AL13" i="94"/>
  <c r="AK13" i="94"/>
  <c r="AJ13" i="94"/>
  <c r="AI13" i="94"/>
  <c r="AG13" i="94"/>
  <c r="AF13" i="94"/>
  <c r="AE13" i="94"/>
  <c r="AC13" i="94"/>
  <c r="AB13" i="94"/>
  <c r="AA13" i="94"/>
  <c r="Z13" i="94"/>
  <c r="Y13" i="94"/>
  <c r="X13" i="94"/>
  <c r="P13" i="94"/>
  <c r="O13" i="94"/>
  <c r="N13" i="94"/>
  <c r="M13" i="94"/>
  <c r="L13" i="94"/>
  <c r="K13" i="94"/>
  <c r="J13" i="94"/>
  <c r="I13" i="94"/>
  <c r="H13" i="94"/>
  <c r="AN12" i="94"/>
  <c r="AM12" i="94"/>
  <c r="AL12" i="94"/>
  <c r="AK12" i="94"/>
  <c r="AJ12" i="94"/>
  <c r="AI12" i="94"/>
  <c r="AG12" i="94"/>
  <c r="AF12" i="94"/>
  <c r="AE12" i="94"/>
  <c r="AC12" i="94"/>
  <c r="AB12" i="94"/>
  <c r="AA12" i="94"/>
  <c r="Z12" i="94"/>
  <c r="Y12" i="94"/>
  <c r="X12" i="94"/>
  <c r="P12" i="94"/>
  <c r="O12" i="94"/>
  <c r="N12" i="94"/>
  <c r="M12" i="94"/>
  <c r="L12" i="94"/>
  <c r="K12" i="94"/>
  <c r="J12" i="94"/>
  <c r="I12" i="94"/>
  <c r="H12" i="94"/>
  <c r="AN11" i="94"/>
  <c r="AM11" i="94"/>
  <c r="AL11" i="94"/>
  <c r="AK11" i="94"/>
  <c r="AJ11" i="94"/>
  <c r="AI11" i="94"/>
  <c r="AG11" i="94"/>
  <c r="AF11" i="94"/>
  <c r="AE11" i="94"/>
  <c r="AC11" i="94"/>
  <c r="AB11" i="94"/>
  <c r="AA11" i="94"/>
  <c r="Z11" i="94"/>
  <c r="Y11" i="94"/>
  <c r="X11" i="94"/>
  <c r="P11" i="94"/>
  <c r="O11" i="94"/>
  <c r="N11" i="94"/>
  <c r="M11" i="94"/>
  <c r="L11" i="94"/>
  <c r="K11" i="94"/>
  <c r="J11" i="94"/>
  <c r="I11" i="94"/>
  <c r="H11" i="94"/>
  <c r="AN10" i="94"/>
  <c r="AM10" i="94"/>
  <c r="AL10" i="94"/>
  <c r="AK10" i="94"/>
  <c r="AJ10" i="94"/>
  <c r="AI10" i="94"/>
  <c r="AG10" i="94"/>
  <c r="AF10" i="94"/>
  <c r="AE10" i="94"/>
  <c r="AC10" i="94"/>
  <c r="AB10" i="94"/>
  <c r="AA10" i="94"/>
  <c r="Z10" i="94"/>
  <c r="Y10" i="94"/>
  <c r="X10" i="94"/>
  <c r="P10" i="94"/>
  <c r="O10" i="94"/>
  <c r="N10" i="94"/>
  <c r="M10" i="94"/>
  <c r="L10" i="94"/>
  <c r="K10" i="94"/>
  <c r="J10" i="94"/>
  <c r="I10" i="94"/>
  <c r="H10" i="94"/>
  <c r="AN9" i="94"/>
  <c r="AM9" i="94"/>
  <c r="AL9" i="94"/>
  <c r="AK9" i="94"/>
  <c r="AJ9" i="94"/>
  <c r="AI9" i="94"/>
  <c r="AG9" i="94"/>
  <c r="AF9" i="94"/>
  <c r="AE9" i="94"/>
  <c r="AC9" i="94"/>
  <c r="AB9" i="94"/>
  <c r="AA9" i="94"/>
  <c r="Z9" i="94"/>
  <c r="Y9" i="94"/>
  <c r="X9" i="94"/>
  <c r="P9" i="94"/>
  <c r="O9" i="94"/>
  <c r="N9" i="94"/>
  <c r="M9" i="94"/>
  <c r="L9" i="94"/>
  <c r="K9" i="94"/>
  <c r="J9" i="94"/>
  <c r="I9" i="94"/>
  <c r="H9" i="94"/>
  <c r="AN8" i="94"/>
  <c r="AM8" i="94"/>
  <c r="AL8" i="94"/>
  <c r="AK8" i="94"/>
  <c r="AJ8" i="94"/>
  <c r="AI8" i="94"/>
  <c r="AG8" i="94"/>
  <c r="AF8" i="94"/>
  <c r="AE8" i="94"/>
  <c r="AC8" i="94"/>
  <c r="AB8" i="94"/>
  <c r="AA8" i="94"/>
  <c r="Z8" i="94"/>
  <c r="Y8" i="94"/>
  <c r="X8" i="94"/>
  <c r="P8" i="94"/>
  <c r="O8" i="94"/>
  <c r="N8" i="94"/>
  <c r="M8" i="94"/>
  <c r="L8" i="94"/>
  <c r="K8" i="94"/>
  <c r="J8" i="94"/>
  <c r="I8" i="94"/>
  <c r="H8" i="94"/>
  <c r="AN7" i="94"/>
  <c r="AM7" i="94"/>
  <c r="AL7" i="94"/>
  <c r="AK7" i="94"/>
  <c r="AJ7" i="94"/>
  <c r="AI7" i="94"/>
  <c r="AG7" i="94"/>
  <c r="AF7" i="94"/>
  <c r="AE7" i="94"/>
  <c r="AC7" i="94"/>
  <c r="AB7" i="94"/>
  <c r="AA7" i="94"/>
  <c r="Z7" i="94"/>
  <c r="Y7" i="94"/>
  <c r="X7" i="94"/>
  <c r="P7" i="94"/>
  <c r="O7" i="94"/>
  <c r="N7" i="94"/>
  <c r="M7" i="94"/>
  <c r="L7" i="94"/>
  <c r="K7" i="94"/>
  <c r="J7" i="94"/>
  <c r="I7" i="94"/>
  <c r="H7" i="94"/>
  <c r="N94" i="36"/>
  <c r="O94" i="36"/>
  <c r="P94" i="36"/>
  <c r="N95" i="36"/>
  <c r="O95" i="36"/>
  <c r="P95" i="36"/>
  <c r="N70" i="36"/>
  <c r="O70" i="36"/>
  <c r="P70" i="36"/>
  <c r="N71" i="36"/>
  <c r="O71" i="36"/>
  <c r="P71" i="36"/>
  <c r="N72" i="36"/>
  <c r="O72" i="36"/>
  <c r="P72" i="36"/>
  <c r="N73" i="36"/>
  <c r="O73" i="36"/>
  <c r="P73" i="36"/>
  <c r="N74" i="36"/>
  <c r="O74" i="36"/>
  <c r="P74" i="36"/>
  <c r="N75" i="36"/>
  <c r="O75" i="36"/>
  <c r="P75" i="36"/>
  <c r="N76" i="36"/>
  <c r="O76" i="36"/>
  <c r="P76" i="36"/>
  <c r="H70" i="36"/>
  <c r="I70" i="36"/>
  <c r="J70" i="36"/>
  <c r="K70" i="36"/>
  <c r="L70" i="36"/>
  <c r="M70" i="36"/>
  <c r="H71" i="36"/>
  <c r="I71" i="36"/>
  <c r="J71" i="36"/>
  <c r="K71" i="36"/>
  <c r="L71" i="36"/>
  <c r="M71" i="36"/>
  <c r="H72" i="36"/>
  <c r="I72" i="36"/>
  <c r="J72" i="36"/>
  <c r="K72" i="36"/>
  <c r="L72" i="36"/>
  <c r="M72" i="36"/>
  <c r="H73" i="36"/>
  <c r="I73" i="36"/>
  <c r="J73" i="36"/>
  <c r="K73" i="36"/>
  <c r="L73" i="36"/>
  <c r="M73" i="36"/>
  <c r="H74" i="36"/>
  <c r="I74" i="36"/>
  <c r="J74" i="36"/>
  <c r="K74" i="36"/>
  <c r="L74" i="36"/>
  <c r="M74" i="36"/>
  <c r="H75" i="36"/>
  <c r="I75" i="36"/>
  <c r="J75" i="36"/>
  <c r="K75" i="36"/>
  <c r="L75" i="36"/>
  <c r="M75" i="36"/>
  <c r="H76" i="36"/>
  <c r="I76" i="36"/>
  <c r="J76" i="36"/>
  <c r="K76" i="36"/>
  <c r="L76" i="36"/>
  <c r="M76" i="36"/>
  <c r="H77" i="36"/>
  <c r="I77" i="36"/>
  <c r="J77" i="36"/>
  <c r="K77" i="36"/>
  <c r="L77" i="36"/>
  <c r="M77" i="36"/>
  <c r="H78" i="36"/>
  <c r="I78" i="36"/>
  <c r="J78" i="36"/>
  <c r="K78" i="36"/>
  <c r="L78" i="36"/>
  <c r="M78" i="36"/>
  <c r="H79" i="36"/>
  <c r="I79" i="36"/>
  <c r="J79" i="36"/>
  <c r="K79" i="36"/>
  <c r="L79" i="36"/>
  <c r="M79" i="36"/>
  <c r="H80" i="36"/>
  <c r="I80" i="36"/>
  <c r="J80" i="36"/>
  <c r="K80" i="36"/>
  <c r="L80" i="36"/>
  <c r="M80" i="36"/>
  <c r="H81" i="36"/>
  <c r="I81" i="36"/>
  <c r="J81" i="36"/>
  <c r="K81" i="36"/>
  <c r="L81" i="36"/>
  <c r="M81" i="36"/>
  <c r="H82" i="36"/>
  <c r="I82" i="36"/>
  <c r="J82" i="36"/>
  <c r="K82" i="36"/>
  <c r="L82" i="36"/>
  <c r="M82" i="36"/>
  <c r="H83" i="36"/>
  <c r="I83" i="36"/>
  <c r="J83" i="36"/>
  <c r="K83" i="36"/>
  <c r="L83" i="36"/>
  <c r="M83" i="36"/>
  <c r="H84" i="36"/>
  <c r="I84" i="36"/>
  <c r="J84" i="36"/>
  <c r="K84" i="36"/>
  <c r="L84" i="36"/>
  <c r="M84" i="36"/>
  <c r="H85" i="36"/>
  <c r="I85" i="36"/>
  <c r="J85" i="36"/>
  <c r="K85" i="36"/>
  <c r="L85" i="36"/>
  <c r="M85" i="36"/>
  <c r="H86" i="36"/>
  <c r="I86" i="36"/>
  <c r="J86" i="36"/>
  <c r="K86" i="36"/>
  <c r="L86" i="36"/>
  <c r="M86" i="36"/>
  <c r="H87" i="36"/>
  <c r="I87" i="36"/>
  <c r="J87" i="36"/>
  <c r="K87" i="36"/>
  <c r="L87" i="36"/>
  <c r="M87" i="36"/>
  <c r="H88" i="36"/>
  <c r="I88" i="36"/>
  <c r="J88" i="36"/>
  <c r="K88" i="36"/>
  <c r="L88" i="36"/>
  <c r="M88" i="36"/>
  <c r="H89" i="36"/>
  <c r="I89" i="36"/>
  <c r="J89" i="36"/>
  <c r="K89" i="36"/>
  <c r="L89" i="36"/>
  <c r="M89" i="36"/>
  <c r="H90" i="36"/>
  <c r="I90" i="36"/>
  <c r="J90" i="36"/>
  <c r="K90" i="36"/>
  <c r="L90" i="36"/>
  <c r="M90" i="36"/>
  <c r="H91" i="36"/>
  <c r="I91" i="36"/>
  <c r="J91" i="36"/>
  <c r="K91" i="36"/>
  <c r="L91" i="36"/>
  <c r="M91" i="36"/>
  <c r="H92" i="36"/>
  <c r="I92" i="36"/>
  <c r="J92" i="36"/>
  <c r="K92" i="36"/>
  <c r="L92" i="36"/>
  <c r="M92" i="36"/>
  <c r="H93" i="36"/>
  <c r="I93" i="36"/>
  <c r="J93" i="36"/>
  <c r="K93" i="36"/>
  <c r="L93" i="36"/>
  <c r="M93" i="36"/>
  <c r="H94" i="36"/>
  <c r="I94" i="36"/>
  <c r="J94" i="36"/>
  <c r="K94" i="36"/>
  <c r="L94" i="36"/>
  <c r="M94" i="36"/>
  <c r="H95" i="36"/>
  <c r="I95" i="36"/>
  <c r="J95" i="36"/>
  <c r="K95" i="36"/>
  <c r="L95" i="36"/>
  <c r="M95" i="36"/>
  <c r="AI94" i="36"/>
  <c r="AJ94" i="36"/>
  <c r="AK94" i="36"/>
  <c r="AL94" i="36"/>
  <c r="AM94" i="36"/>
  <c r="AN94" i="36"/>
  <c r="AI95" i="36"/>
  <c r="AJ95" i="36"/>
  <c r="AK95" i="36"/>
  <c r="AL95" i="36"/>
  <c r="AM95" i="36"/>
  <c r="AN95" i="36"/>
  <c r="AE94" i="36"/>
  <c r="AF94" i="36"/>
  <c r="AG94" i="36"/>
  <c r="AE95" i="36"/>
  <c r="AF95" i="36"/>
  <c r="AG95" i="36"/>
  <c r="Y70" i="36"/>
  <c r="Z70" i="36"/>
  <c r="AA70" i="36"/>
  <c r="AB70" i="36"/>
  <c r="AC70" i="36"/>
  <c r="Y71" i="36"/>
  <c r="Z71" i="36"/>
  <c r="AA71" i="36"/>
  <c r="AB71" i="36"/>
  <c r="AC71" i="36"/>
  <c r="Y72" i="36"/>
  <c r="Z72" i="36"/>
  <c r="AA72" i="36"/>
  <c r="AB72" i="36"/>
  <c r="AC72" i="36"/>
  <c r="Y73" i="36"/>
  <c r="Z73" i="36"/>
  <c r="AA73" i="36"/>
  <c r="AB73" i="36"/>
  <c r="AC73" i="36"/>
  <c r="Y74" i="36"/>
  <c r="Z74" i="36"/>
  <c r="AA74" i="36"/>
  <c r="AB74" i="36"/>
  <c r="AC74" i="36"/>
  <c r="Y75" i="36"/>
  <c r="Z75" i="36"/>
  <c r="AA75" i="36"/>
  <c r="AB75" i="36"/>
  <c r="AC75" i="36"/>
  <c r="Y76" i="36"/>
  <c r="Z76" i="36"/>
  <c r="AA76" i="36"/>
  <c r="AB76" i="36"/>
  <c r="AC76" i="36"/>
  <c r="Y77" i="36"/>
  <c r="Z77" i="36"/>
  <c r="AA77" i="36"/>
  <c r="AB77" i="36"/>
  <c r="AC77" i="36"/>
  <c r="Y78" i="36"/>
  <c r="Z78" i="36"/>
  <c r="AA78" i="36"/>
  <c r="AB78" i="36"/>
  <c r="AC78" i="36"/>
  <c r="Y79" i="36"/>
  <c r="Z79" i="36"/>
  <c r="AA79" i="36"/>
  <c r="AB79" i="36"/>
  <c r="AC79" i="36"/>
  <c r="Y80" i="36"/>
  <c r="Z80" i="36"/>
  <c r="AA80" i="36"/>
  <c r="AB80" i="36"/>
  <c r="AC80" i="36"/>
  <c r="Y81" i="36"/>
  <c r="Z81" i="36"/>
  <c r="AA81" i="36"/>
  <c r="AB81" i="36"/>
  <c r="AC81" i="36"/>
  <c r="Y82" i="36"/>
  <c r="Z82" i="36"/>
  <c r="AA82" i="36"/>
  <c r="AB82" i="36"/>
  <c r="AC82" i="36"/>
  <c r="Y83" i="36"/>
  <c r="Z83" i="36"/>
  <c r="AA83" i="36"/>
  <c r="AB83" i="36"/>
  <c r="AC83" i="36"/>
  <c r="Y84" i="36"/>
  <c r="Z84" i="36"/>
  <c r="AA84" i="36"/>
  <c r="AB84" i="36"/>
  <c r="AC84" i="36"/>
  <c r="Y85" i="36"/>
  <c r="Z85" i="36"/>
  <c r="AA85" i="36"/>
  <c r="AB85" i="36"/>
  <c r="AC85" i="36"/>
  <c r="Y86" i="36"/>
  <c r="Z86" i="36"/>
  <c r="AA86" i="36"/>
  <c r="AB86" i="36"/>
  <c r="AC86" i="36"/>
  <c r="Y87" i="36"/>
  <c r="Z87" i="36"/>
  <c r="AA87" i="36"/>
  <c r="AB87" i="36"/>
  <c r="AC87" i="36"/>
  <c r="Y88" i="36"/>
  <c r="Z88" i="36"/>
  <c r="AA88" i="36"/>
  <c r="AB88" i="36"/>
  <c r="AC88" i="36"/>
  <c r="Y89" i="36"/>
  <c r="Z89" i="36"/>
  <c r="AA89" i="36"/>
  <c r="AB89" i="36"/>
  <c r="AC89" i="36"/>
  <c r="Y90" i="36"/>
  <c r="Z90" i="36"/>
  <c r="AA90" i="36"/>
  <c r="AB90" i="36"/>
  <c r="AC90" i="36"/>
  <c r="Y91" i="36"/>
  <c r="Z91" i="36"/>
  <c r="AA91" i="36"/>
  <c r="AB91" i="36"/>
  <c r="AC91" i="36"/>
  <c r="Y92" i="36"/>
  <c r="Z92" i="36"/>
  <c r="AA92" i="36"/>
  <c r="AB92" i="36"/>
  <c r="AC92" i="36"/>
  <c r="Y93" i="36"/>
  <c r="Z93" i="36"/>
  <c r="AA93" i="36"/>
  <c r="AB93" i="36"/>
  <c r="AC93" i="36"/>
  <c r="Y94" i="36"/>
  <c r="Z94" i="36"/>
  <c r="AA94" i="36"/>
  <c r="AB94" i="36"/>
  <c r="AC94" i="36"/>
  <c r="Y95" i="36"/>
  <c r="Z95" i="36"/>
  <c r="AA95" i="36"/>
  <c r="AB95" i="36"/>
  <c r="AC95" i="36"/>
  <c r="AC69" i="36"/>
  <c r="AB69" i="36"/>
  <c r="AA69" i="36"/>
  <c r="Z69" i="36"/>
  <c r="Y69" i="36"/>
  <c r="M69" i="36"/>
  <c r="L69" i="36"/>
  <c r="K69" i="36"/>
  <c r="J69" i="36"/>
  <c r="I69" i="36"/>
  <c r="H69" i="36"/>
  <c r="Y41" i="36"/>
  <c r="Z41" i="36"/>
  <c r="AA41" i="36"/>
  <c r="AB41" i="36"/>
  <c r="AC41" i="36"/>
  <c r="Y42" i="36"/>
  <c r="Z42" i="36"/>
  <c r="AA42" i="36"/>
  <c r="AB42" i="36"/>
  <c r="AC42" i="36"/>
  <c r="Y43" i="36"/>
  <c r="Z43" i="36"/>
  <c r="AA43" i="36"/>
  <c r="AB43" i="36"/>
  <c r="AC43" i="36"/>
  <c r="Y44" i="36"/>
  <c r="Z44" i="36"/>
  <c r="AA44" i="36"/>
  <c r="AB44" i="36"/>
  <c r="AC44" i="36"/>
  <c r="Y45" i="36"/>
  <c r="Z45" i="36"/>
  <c r="AA45" i="36"/>
  <c r="AB45" i="36"/>
  <c r="AC45" i="36"/>
  <c r="Y46" i="36"/>
  <c r="Z46" i="36"/>
  <c r="AA46" i="36"/>
  <c r="AB46" i="36"/>
  <c r="AC46" i="36"/>
  <c r="Y47" i="36"/>
  <c r="Z47" i="36"/>
  <c r="AA47" i="36"/>
  <c r="AB47" i="36"/>
  <c r="AC47" i="36"/>
  <c r="Y48" i="36"/>
  <c r="Z48" i="36"/>
  <c r="AA48" i="36"/>
  <c r="AB48" i="36"/>
  <c r="AC48" i="36"/>
  <c r="Y49" i="36"/>
  <c r="Z49" i="36"/>
  <c r="AA49" i="36"/>
  <c r="AB49" i="36"/>
  <c r="AC49" i="36"/>
  <c r="Y50" i="36"/>
  <c r="Z50" i="36"/>
  <c r="AA50" i="36"/>
  <c r="AB50" i="36"/>
  <c r="AC50" i="36"/>
  <c r="Y51" i="36"/>
  <c r="Z51" i="36"/>
  <c r="AA51" i="36"/>
  <c r="AB51" i="36"/>
  <c r="AC51" i="36"/>
  <c r="Y52" i="36"/>
  <c r="Z52" i="36"/>
  <c r="AA52" i="36"/>
  <c r="AB52" i="36"/>
  <c r="AC52" i="36"/>
  <c r="Y53" i="36"/>
  <c r="Z53" i="36"/>
  <c r="AA53" i="36"/>
  <c r="AB53" i="36"/>
  <c r="AC53" i="36"/>
  <c r="Y54" i="36"/>
  <c r="Z54" i="36"/>
  <c r="AA54" i="36"/>
  <c r="AB54" i="36"/>
  <c r="AC54" i="36"/>
  <c r="Y55" i="36"/>
  <c r="Z55" i="36"/>
  <c r="AA55" i="36"/>
  <c r="AB55" i="36"/>
  <c r="AC55" i="36"/>
  <c r="Y56" i="36"/>
  <c r="Z56" i="36"/>
  <c r="AA56" i="36"/>
  <c r="AB56" i="36"/>
  <c r="AC56" i="36"/>
  <c r="Y57" i="36"/>
  <c r="Z57" i="36"/>
  <c r="AA57" i="36"/>
  <c r="AB57" i="36"/>
  <c r="AC57" i="36"/>
  <c r="Y58" i="36"/>
  <c r="Z58" i="36"/>
  <c r="AA58" i="36"/>
  <c r="AB58" i="36"/>
  <c r="AC58" i="36"/>
  <c r="Y59" i="36"/>
  <c r="Z59" i="36"/>
  <c r="AA59" i="36"/>
  <c r="AB59" i="36"/>
  <c r="AC59" i="36"/>
  <c r="Y60" i="36"/>
  <c r="Z60" i="36"/>
  <c r="AA60" i="36"/>
  <c r="AB60" i="36"/>
  <c r="AC60" i="36"/>
  <c r="Y61" i="36"/>
  <c r="Z61" i="36"/>
  <c r="AA61" i="36"/>
  <c r="AB61" i="36"/>
  <c r="AC61" i="36"/>
  <c r="AC40" i="36"/>
  <c r="AB40" i="36"/>
  <c r="AA40" i="36"/>
  <c r="Z40" i="36"/>
  <c r="Y40" i="36"/>
  <c r="H41" i="36"/>
  <c r="I41" i="36"/>
  <c r="J41" i="36"/>
  <c r="K41" i="36"/>
  <c r="L41" i="36"/>
  <c r="M41" i="36"/>
  <c r="H42" i="36"/>
  <c r="I42" i="36"/>
  <c r="J42" i="36"/>
  <c r="K42" i="36"/>
  <c r="L42" i="36"/>
  <c r="M42" i="36"/>
  <c r="H43" i="36"/>
  <c r="I43" i="36"/>
  <c r="J43" i="36"/>
  <c r="K43" i="36"/>
  <c r="L43" i="36"/>
  <c r="M43" i="36"/>
  <c r="H44" i="36"/>
  <c r="I44" i="36"/>
  <c r="J44" i="36"/>
  <c r="K44" i="36"/>
  <c r="L44" i="36"/>
  <c r="M44" i="36"/>
  <c r="H45" i="36"/>
  <c r="I45" i="36"/>
  <c r="J45" i="36"/>
  <c r="K45" i="36"/>
  <c r="L45" i="36"/>
  <c r="M45" i="36"/>
  <c r="H46" i="36"/>
  <c r="I46" i="36"/>
  <c r="J46" i="36"/>
  <c r="K46" i="36"/>
  <c r="L46" i="36"/>
  <c r="M46" i="36"/>
  <c r="H47" i="36"/>
  <c r="I47" i="36"/>
  <c r="J47" i="36"/>
  <c r="K47" i="36"/>
  <c r="L47" i="36"/>
  <c r="M47" i="36"/>
  <c r="H48" i="36"/>
  <c r="I48" i="36"/>
  <c r="J48" i="36"/>
  <c r="K48" i="36"/>
  <c r="L48" i="36"/>
  <c r="M48" i="36"/>
  <c r="H49" i="36"/>
  <c r="I49" i="36"/>
  <c r="J49" i="36"/>
  <c r="K49" i="36"/>
  <c r="L49" i="36"/>
  <c r="M49" i="36"/>
  <c r="H50" i="36"/>
  <c r="I50" i="36"/>
  <c r="J50" i="36"/>
  <c r="K50" i="36"/>
  <c r="L50" i="36"/>
  <c r="M50" i="36"/>
  <c r="H51" i="36"/>
  <c r="I51" i="36"/>
  <c r="J51" i="36"/>
  <c r="K51" i="36"/>
  <c r="L51" i="36"/>
  <c r="M51" i="36"/>
  <c r="H52" i="36"/>
  <c r="I52" i="36"/>
  <c r="J52" i="36"/>
  <c r="K52" i="36"/>
  <c r="L52" i="36"/>
  <c r="M52" i="36"/>
  <c r="H53" i="36"/>
  <c r="I53" i="36"/>
  <c r="J53" i="36"/>
  <c r="K53" i="36"/>
  <c r="L53" i="36"/>
  <c r="M53" i="36"/>
  <c r="H54" i="36"/>
  <c r="I54" i="36"/>
  <c r="J54" i="36"/>
  <c r="K54" i="36"/>
  <c r="L54" i="36"/>
  <c r="M54" i="36"/>
  <c r="H55" i="36"/>
  <c r="I55" i="36"/>
  <c r="J55" i="36"/>
  <c r="K55" i="36"/>
  <c r="L55" i="36"/>
  <c r="M55" i="36"/>
  <c r="H56" i="36"/>
  <c r="I56" i="36"/>
  <c r="J56" i="36"/>
  <c r="K56" i="36"/>
  <c r="L56" i="36"/>
  <c r="M56" i="36"/>
  <c r="H57" i="36"/>
  <c r="I57" i="36"/>
  <c r="J57" i="36"/>
  <c r="K57" i="36"/>
  <c r="L57" i="36"/>
  <c r="M57" i="36"/>
  <c r="H58" i="36"/>
  <c r="I58" i="36"/>
  <c r="J58" i="36"/>
  <c r="K58" i="36"/>
  <c r="L58" i="36"/>
  <c r="M58" i="36"/>
  <c r="H59" i="36"/>
  <c r="I59" i="36"/>
  <c r="J59" i="36"/>
  <c r="K59" i="36"/>
  <c r="L59" i="36"/>
  <c r="M59" i="36"/>
  <c r="H60" i="36"/>
  <c r="I60" i="36"/>
  <c r="J60" i="36"/>
  <c r="K60" i="36"/>
  <c r="L60" i="36"/>
  <c r="M60" i="36"/>
  <c r="H61" i="36"/>
  <c r="I61" i="36"/>
  <c r="J61" i="36"/>
  <c r="K61" i="36"/>
  <c r="L61" i="36"/>
  <c r="M61" i="36"/>
  <c r="M40" i="36"/>
  <c r="L40" i="36"/>
  <c r="K40" i="36"/>
  <c r="J40" i="36"/>
  <c r="I40" i="36"/>
  <c r="H40" i="36"/>
  <c r="AN97" i="36"/>
  <c r="AM97" i="36"/>
  <c r="AL97" i="36"/>
  <c r="AK97" i="36"/>
  <c r="AJ97" i="36"/>
  <c r="AI97" i="36"/>
  <c r="AG97" i="36"/>
  <c r="AF97" i="36"/>
  <c r="AE97" i="36"/>
  <c r="P97" i="36"/>
  <c r="O97" i="36"/>
  <c r="N97" i="36"/>
  <c r="W96" i="36"/>
  <c r="AC96" i="36" s="1"/>
  <c r="V96" i="36"/>
  <c r="AB96" i="36" s="1"/>
  <c r="U96" i="36"/>
  <c r="AA96" i="36" s="1"/>
  <c r="T96" i="36"/>
  <c r="Z96" i="36" s="1"/>
  <c r="S96" i="36"/>
  <c r="Y96" i="36" s="1"/>
  <c r="R96" i="36"/>
  <c r="X96" i="36" s="1"/>
  <c r="M96" i="36"/>
  <c r="L96" i="36"/>
  <c r="K96" i="36"/>
  <c r="J96" i="36"/>
  <c r="I96" i="36"/>
  <c r="H96" i="36"/>
  <c r="AN93" i="36"/>
  <c r="AM93" i="36"/>
  <c r="AL93" i="36"/>
  <c r="AK93" i="36"/>
  <c r="AJ93" i="36"/>
  <c r="AI93" i="36"/>
  <c r="AG93" i="36"/>
  <c r="AF93" i="36"/>
  <c r="AE93" i="36"/>
  <c r="P93" i="36"/>
  <c r="O93" i="36"/>
  <c r="N93" i="36"/>
  <c r="AN92" i="36"/>
  <c r="AM92" i="36"/>
  <c r="AL92" i="36"/>
  <c r="AK92" i="36"/>
  <c r="AJ92" i="36"/>
  <c r="AI92" i="36"/>
  <c r="AG92" i="36"/>
  <c r="AF92" i="36"/>
  <c r="AE92" i="36"/>
  <c r="P92" i="36"/>
  <c r="O92" i="36"/>
  <c r="N92" i="36"/>
  <c r="AN91" i="36"/>
  <c r="AM91" i="36"/>
  <c r="AL91" i="36"/>
  <c r="AK91" i="36"/>
  <c r="AJ91" i="36"/>
  <c r="AI91" i="36"/>
  <c r="AG91" i="36"/>
  <c r="AF91" i="36"/>
  <c r="AE91" i="36"/>
  <c r="P91" i="36"/>
  <c r="O91" i="36"/>
  <c r="N91" i="36"/>
  <c r="AN90" i="36"/>
  <c r="AM90" i="36"/>
  <c r="AL90" i="36"/>
  <c r="AK90" i="36"/>
  <c r="AJ90" i="36"/>
  <c r="AI90" i="36"/>
  <c r="AG90" i="36"/>
  <c r="AF90" i="36"/>
  <c r="AE90" i="36"/>
  <c r="P90" i="36"/>
  <c r="O90" i="36"/>
  <c r="N90" i="36"/>
  <c r="AN89" i="36"/>
  <c r="AM89" i="36"/>
  <c r="AL89" i="36"/>
  <c r="AK89" i="36"/>
  <c r="AJ89" i="36"/>
  <c r="AI89" i="36"/>
  <c r="AG89" i="36"/>
  <c r="AF89" i="36"/>
  <c r="AE89" i="36"/>
  <c r="P89" i="36"/>
  <c r="O89" i="36"/>
  <c r="N89" i="36"/>
  <c r="AN88" i="36"/>
  <c r="AM88" i="36"/>
  <c r="AL88" i="36"/>
  <c r="AK88" i="36"/>
  <c r="AJ88" i="36"/>
  <c r="AI88" i="36"/>
  <c r="AG88" i="36"/>
  <c r="AF88" i="36"/>
  <c r="AE88" i="36"/>
  <c r="P88" i="36"/>
  <c r="O88" i="36"/>
  <c r="N88" i="36"/>
  <c r="AN87" i="36"/>
  <c r="AM87" i="36"/>
  <c r="AL87" i="36"/>
  <c r="AK87" i="36"/>
  <c r="AJ87" i="36"/>
  <c r="AI87" i="36"/>
  <c r="AG87" i="36"/>
  <c r="AF87" i="36"/>
  <c r="AE87" i="36"/>
  <c r="P87" i="36"/>
  <c r="O87" i="36"/>
  <c r="N87" i="36"/>
  <c r="AN86" i="36"/>
  <c r="AM86" i="36"/>
  <c r="AL86" i="36"/>
  <c r="AK86" i="36"/>
  <c r="AJ86" i="36"/>
  <c r="AI86" i="36"/>
  <c r="AG86" i="36"/>
  <c r="AF86" i="36"/>
  <c r="AE86" i="36"/>
  <c r="P86" i="36"/>
  <c r="O86" i="36"/>
  <c r="N86" i="36"/>
  <c r="AN85" i="36"/>
  <c r="AM85" i="36"/>
  <c r="AL85" i="36"/>
  <c r="AK85" i="36"/>
  <c r="AJ85" i="36"/>
  <c r="AI85" i="36"/>
  <c r="AG85" i="36"/>
  <c r="AF85" i="36"/>
  <c r="AE85" i="36"/>
  <c r="P85" i="36"/>
  <c r="O85" i="36"/>
  <c r="N85" i="36"/>
  <c r="AN84" i="36"/>
  <c r="AM84" i="36"/>
  <c r="AL84" i="36"/>
  <c r="AK84" i="36"/>
  <c r="AJ84" i="36"/>
  <c r="AI84" i="36"/>
  <c r="AG84" i="36"/>
  <c r="AF84" i="36"/>
  <c r="AE84" i="36"/>
  <c r="P84" i="36"/>
  <c r="O84" i="36"/>
  <c r="N84" i="36"/>
  <c r="AN83" i="36"/>
  <c r="AM83" i="36"/>
  <c r="AL83" i="36"/>
  <c r="AK83" i="36"/>
  <c r="AJ83" i="36"/>
  <c r="AI83" i="36"/>
  <c r="AG83" i="36"/>
  <c r="AF83" i="36"/>
  <c r="AE83" i="36"/>
  <c r="P83" i="36"/>
  <c r="O83" i="36"/>
  <c r="N83" i="36"/>
  <c r="AN82" i="36"/>
  <c r="AM82" i="36"/>
  <c r="AL82" i="36"/>
  <c r="AK82" i="36"/>
  <c r="AJ82" i="36"/>
  <c r="AI82" i="36"/>
  <c r="AG82" i="36"/>
  <c r="AF82" i="36"/>
  <c r="AE82" i="36"/>
  <c r="P82" i="36"/>
  <c r="O82" i="36"/>
  <c r="N82" i="36"/>
  <c r="AN81" i="36"/>
  <c r="AM81" i="36"/>
  <c r="AL81" i="36"/>
  <c r="AK81" i="36"/>
  <c r="AJ81" i="36"/>
  <c r="AI81" i="36"/>
  <c r="AG81" i="36"/>
  <c r="AF81" i="36"/>
  <c r="AE81" i="36"/>
  <c r="P81" i="36"/>
  <c r="O81" i="36"/>
  <c r="N81" i="36"/>
  <c r="AN80" i="36"/>
  <c r="AM80" i="36"/>
  <c r="AL80" i="36"/>
  <c r="AK80" i="36"/>
  <c r="AJ80" i="36"/>
  <c r="AI80" i="36"/>
  <c r="AG80" i="36"/>
  <c r="AF80" i="36"/>
  <c r="AE80" i="36"/>
  <c r="P80" i="36"/>
  <c r="O80" i="36"/>
  <c r="N80" i="36"/>
  <c r="AN79" i="36"/>
  <c r="AM79" i="36"/>
  <c r="AL79" i="36"/>
  <c r="AK79" i="36"/>
  <c r="AJ79" i="36"/>
  <c r="AI79" i="36"/>
  <c r="AG79" i="36"/>
  <c r="AF79" i="36"/>
  <c r="AE79" i="36"/>
  <c r="P79" i="36"/>
  <c r="O79" i="36"/>
  <c r="N79" i="36"/>
  <c r="AN78" i="36"/>
  <c r="AM78" i="36"/>
  <c r="AL78" i="36"/>
  <c r="AK78" i="36"/>
  <c r="AJ78" i="36"/>
  <c r="AI78" i="36"/>
  <c r="AG78" i="36"/>
  <c r="AF78" i="36"/>
  <c r="AE78" i="36"/>
  <c r="P78" i="36"/>
  <c r="O78" i="36"/>
  <c r="N78" i="36"/>
  <c r="AN77" i="36"/>
  <c r="AM77" i="36"/>
  <c r="AL77" i="36"/>
  <c r="AK77" i="36"/>
  <c r="AJ77" i="36"/>
  <c r="AI77" i="36"/>
  <c r="AG77" i="36"/>
  <c r="AF77" i="36"/>
  <c r="AE77" i="36"/>
  <c r="P77" i="36"/>
  <c r="O77" i="36"/>
  <c r="N77" i="36"/>
  <c r="AN76" i="36"/>
  <c r="AM76" i="36"/>
  <c r="AL76" i="36"/>
  <c r="AK76" i="36"/>
  <c r="AJ76" i="36"/>
  <c r="AI76" i="36"/>
  <c r="AG76" i="36"/>
  <c r="AF76" i="36"/>
  <c r="AE76" i="36"/>
  <c r="AN75" i="36"/>
  <c r="AM75" i="36"/>
  <c r="AL75" i="36"/>
  <c r="AK75" i="36"/>
  <c r="AJ75" i="36"/>
  <c r="AI75" i="36"/>
  <c r="AG75" i="36"/>
  <c r="AF75" i="36"/>
  <c r="AE75" i="36"/>
  <c r="AN74" i="36"/>
  <c r="AM74" i="36"/>
  <c r="AL74" i="36"/>
  <c r="AK74" i="36"/>
  <c r="AJ74" i="36"/>
  <c r="AI74" i="36"/>
  <c r="AG74" i="36"/>
  <c r="AF74" i="36"/>
  <c r="AE74" i="36"/>
  <c r="AN71" i="36"/>
  <c r="AM71" i="36"/>
  <c r="AL71" i="36"/>
  <c r="AK71" i="36"/>
  <c r="AJ71" i="36"/>
  <c r="AI71" i="36"/>
  <c r="AG71" i="36"/>
  <c r="AF71" i="36"/>
  <c r="AE71" i="36"/>
  <c r="AN70" i="36"/>
  <c r="AM70" i="36"/>
  <c r="AL70" i="36"/>
  <c r="AK70" i="36"/>
  <c r="AJ70" i="36"/>
  <c r="AI70" i="36"/>
  <c r="AG70" i="36"/>
  <c r="AF70" i="36"/>
  <c r="AE70" i="36"/>
  <c r="AN69" i="36"/>
  <c r="AM69" i="36"/>
  <c r="AL69" i="36"/>
  <c r="AK69" i="36"/>
  <c r="AJ69" i="36"/>
  <c r="AI69" i="36"/>
  <c r="AG69" i="36"/>
  <c r="AF69" i="36"/>
  <c r="AE69" i="36"/>
  <c r="P69" i="36"/>
  <c r="O69" i="36"/>
  <c r="N69" i="36"/>
  <c r="X67" i="36"/>
  <c r="AN63" i="36"/>
  <c r="AM63" i="36"/>
  <c r="AL63" i="36"/>
  <c r="AK63" i="36"/>
  <c r="AJ63" i="36"/>
  <c r="AI63" i="36"/>
  <c r="AG63" i="36"/>
  <c r="AF63" i="36"/>
  <c r="AE63" i="36"/>
  <c r="P63" i="36"/>
  <c r="O63" i="36"/>
  <c r="N63" i="36"/>
  <c r="AC62" i="36"/>
  <c r="AB62" i="36"/>
  <c r="AA62" i="36"/>
  <c r="Z62" i="36"/>
  <c r="Y62" i="36"/>
  <c r="M62" i="36"/>
  <c r="L62" i="36"/>
  <c r="K62" i="36"/>
  <c r="J62" i="36"/>
  <c r="I62" i="36"/>
  <c r="H62" i="36"/>
  <c r="AN61" i="36"/>
  <c r="AM61" i="36"/>
  <c r="AL61" i="36"/>
  <c r="AK61" i="36"/>
  <c r="AJ61" i="36"/>
  <c r="AI61" i="36"/>
  <c r="AG61" i="36"/>
  <c r="AF61" i="36"/>
  <c r="AE61" i="36"/>
  <c r="P61" i="36"/>
  <c r="O61" i="36"/>
  <c r="N61" i="36"/>
  <c r="AN60" i="36"/>
  <c r="AM60" i="36"/>
  <c r="AL60" i="36"/>
  <c r="AK60" i="36"/>
  <c r="AJ60" i="36"/>
  <c r="AI60" i="36"/>
  <c r="AG60" i="36"/>
  <c r="AF60" i="36"/>
  <c r="AE60" i="36"/>
  <c r="P60" i="36"/>
  <c r="O60" i="36"/>
  <c r="N60" i="36"/>
  <c r="AN59" i="36"/>
  <c r="AM59" i="36"/>
  <c r="AL59" i="36"/>
  <c r="AK59" i="36"/>
  <c r="AJ59" i="36"/>
  <c r="AI59" i="36"/>
  <c r="AG59" i="36"/>
  <c r="AF59" i="36"/>
  <c r="AE59" i="36"/>
  <c r="P59" i="36"/>
  <c r="O59" i="36"/>
  <c r="N59" i="36"/>
  <c r="AN58" i="36"/>
  <c r="AM58" i="36"/>
  <c r="AL58" i="36"/>
  <c r="AK58" i="36"/>
  <c r="AJ58" i="36"/>
  <c r="AI58" i="36"/>
  <c r="AG58" i="36"/>
  <c r="AF58" i="36"/>
  <c r="AE58" i="36"/>
  <c r="P58" i="36"/>
  <c r="O58" i="36"/>
  <c r="N58" i="36"/>
  <c r="AN57" i="36"/>
  <c r="AM57" i="36"/>
  <c r="AL57" i="36"/>
  <c r="AK57" i="36"/>
  <c r="AJ57" i="36"/>
  <c r="AI57" i="36"/>
  <c r="AG57" i="36"/>
  <c r="AF57" i="36"/>
  <c r="AE57" i="36"/>
  <c r="P57" i="36"/>
  <c r="O57" i="36"/>
  <c r="N57" i="36"/>
  <c r="AN56" i="36"/>
  <c r="AM56" i="36"/>
  <c r="AL56" i="36"/>
  <c r="AK56" i="36"/>
  <c r="AJ56" i="36"/>
  <c r="AI56" i="36"/>
  <c r="AG56" i="36"/>
  <c r="AF56" i="36"/>
  <c r="AE56" i="36"/>
  <c r="P56" i="36"/>
  <c r="O56" i="36"/>
  <c r="N56" i="36"/>
  <c r="AN55" i="36"/>
  <c r="AM55" i="36"/>
  <c r="AL55" i="36"/>
  <c r="AK55" i="36"/>
  <c r="AJ55" i="36"/>
  <c r="AI55" i="36"/>
  <c r="AG55" i="36"/>
  <c r="AF55" i="36"/>
  <c r="AE55" i="36"/>
  <c r="P55" i="36"/>
  <c r="O55" i="36"/>
  <c r="N55" i="36"/>
  <c r="AN54" i="36"/>
  <c r="AM54" i="36"/>
  <c r="AL54" i="36"/>
  <c r="AK54" i="36"/>
  <c r="AJ54" i="36"/>
  <c r="AI54" i="36"/>
  <c r="AG54" i="36"/>
  <c r="AF54" i="36"/>
  <c r="AE54" i="36"/>
  <c r="P54" i="36"/>
  <c r="O54" i="36"/>
  <c r="N54" i="36"/>
  <c r="AN53" i="36"/>
  <c r="AM53" i="36"/>
  <c r="AL53" i="36"/>
  <c r="AK53" i="36"/>
  <c r="AJ53" i="36"/>
  <c r="AI53" i="36"/>
  <c r="AG53" i="36"/>
  <c r="AF53" i="36"/>
  <c r="AE53" i="36"/>
  <c r="P53" i="36"/>
  <c r="O53" i="36"/>
  <c r="N53" i="36"/>
  <c r="AN52" i="36"/>
  <c r="AM52" i="36"/>
  <c r="AL52" i="36"/>
  <c r="AK52" i="36"/>
  <c r="AJ52" i="36"/>
  <c r="AI52" i="36"/>
  <c r="AG52" i="36"/>
  <c r="AF52" i="36"/>
  <c r="AE52" i="36"/>
  <c r="P52" i="36"/>
  <c r="O52" i="36"/>
  <c r="N52" i="36"/>
  <c r="AN51" i="36"/>
  <c r="AM51" i="36"/>
  <c r="AL51" i="36"/>
  <c r="AK51" i="36"/>
  <c r="AJ51" i="36"/>
  <c r="AI51" i="36"/>
  <c r="AG51" i="36"/>
  <c r="AF51" i="36"/>
  <c r="AE51" i="36"/>
  <c r="P51" i="36"/>
  <c r="O51" i="36"/>
  <c r="N51" i="36"/>
  <c r="AN50" i="36"/>
  <c r="AM50" i="36"/>
  <c r="AL50" i="36"/>
  <c r="AK50" i="36"/>
  <c r="AJ50" i="36"/>
  <c r="AI50" i="36"/>
  <c r="AG50" i="36"/>
  <c r="AF50" i="36"/>
  <c r="AE50" i="36"/>
  <c r="P50" i="36"/>
  <c r="O50" i="36"/>
  <c r="N50" i="36"/>
  <c r="AN49" i="36"/>
  <c r="AM49" i="36"/>
  <c r="AL49" i="36"/>
  <c r="AK49" i="36"/>
  <c r="AJ49" i="36"/>
  <c r="AI49" i="36"/>
  <c r="AG49" i="36"/>
  <c r="AF49" i="36"/>
  <c r="AE49" i="36"/>
  <c r="P49" i="36"/>
  <c r="O49" i="36"/>
  <c r="N49" i="36"/>
  <c r="AN48" i="36"/>
  <c r="AM48" i="36"/>
  <c r="AL48" i="36"/>
  <c r="AK48" i="36"/>
  <c r="AJ48" i="36"/>
  <c r="AI48" i="36"/>
  <c r="AG48" i="36"/>
  <c r="AF48" i="36"/>
  <c r="AE48" i="36"/>
  <c r="P48" i="36"/>
  <c r="O48" i="36"/>
  <c r="N48" i="36"/>
  <c r="AN47" i="36"/>
  <c r="AM47" i="36"/>
  <c r="AL47" i="36"/>
  <c r="AK47" i="36"/>
  <c r="AJ47" i="36"/>
  <c r="AI47" i="36"/>
  <c r="AG47" i="36"/>
  <c r="AF47" i="36"/>
  <c r="AE47" i="36"/>
  <c r="P47" i="36"/>
  <c r="O47" i="36"/>
  <c r="N47" i="36"/>
  <c r="AN46" i="36"/>
  <c r="AM46" i="36"/>
  <c r="AL46" i="36"/>
  <c r="AK46" i="36"/>
  <c r="AJ46" i="36"/>
  <c r="AI46" i="36"/>
  <c r="AG46" i="36"/>
  <c r="AF46" i="36"/>
  <c r="AE46" i="36"/>
  <c r="P46" i="36"/>
  <c r="O46" i="36"/>
  <c r="N46" i="36"/>
  <c r="AN45" i="36"/>
  <c r="AM45" i="36"/>
  <c r="AL45" i="36"/>
  <c r="AK45" i="36"/>
  <c r="AJ45" i="36"/>
  <c r="AI45" i="36"/>
  <c r="AG45" i="36"/>
  <c r="AF45" i="36"/>
  <c r="AE45" i="36"/>
  <c r="P45" i="36"/>
  <c r="O45" i="36"/>
  <c r="N45" i="36"/>
  <c r="AN44" i="36"/>
  <c r="AM44" i="36"/>
  <c r="AL44" i="36"/>
  <c r="AK44" i="36"/>
  <c r="AJ44" i="36"/>
  <c r="AI44" i="36"/>
  <c r="AG44" i="36"/>
  <c r="AF44" i="36"/>
  <c r="AE44" i="36"/>
  <c r="P44" i="36"/>
  <c r="O44" i="36"/>
  <c r="N44" i="36"/>
  <c r="AN43" i="36"/>
  <c r="AM43" i="36"/>
  <c r="AL43" i="36"/>
  <c r="AK43" i="36"/>
  <c r="AJ43" i="36"/>
  <c r="AI43" i="36"/>
  <c r="AG43" i="36"/>
  <c r="AF43" i="36"/>
  <c r="AE43" i="36"/>
  <c r="P43" i="36"/>
  <c r="O43" i="36"/>
  <c r="N43" i="36"/>
  <c r="AN42" i="36"/>
  <c r="AM42" i="36"/>
  <c r="AL42" i="36"/>
  <c r="AK42" i="36"/>
  <c r="AJ42" i="36"/>
  <c r="AI42" i="36"/>
  <c r="AG42" i="36"/>
  <c r="AF42" i="36"/>
  <c r="AE42" i="36"/>
  <c r="P42" i="36"/>
  <c r="O42" i="36"/>
  <c r="N42" i="36"/>
  <c r="AN41" i="36"/>
  <c r="AM41" i="36"/>
  <c r="AL41" i="36"/>
  <c r="AK41" i="36"/>
  <c r="AJ41" i="36"/>
  <c r="AI41" i="36"/>
  <c r="AG41" i="36"/>
  <c r="AF41" i="36"/>
  <c r="AE41" i="36"/>
  <c r="P41" i="36"/>
  <c r="O41" i="36"/>
  <c r="N41" i="36"/>
  <c r="AN40" i="36"/>
  <c r="AM40" i="36"/>
  <c r="AL40" i="36"/>
  <c r="AK40" i="36"/>
  <c r="AJ40" i="36"/>
  <c r="AI40" i="36"/>
  <c r="AG40" i="36"/>
  <c r="AF40" i="36"/>
  <c r="AE40" i="36"/>
  <c r="P40" i="36"/>
  <c r="O40" i="36"/>
  <c r="N40" i="36"/>
  <c r="AI20" i="36"/>
  <c r="AJ20" i="36"/>
  <c r="AK20" i="36"/>
  <c r="AL20" i="36"/>
  <c r="AM20" i="36"/>
  <c r="AN20" i="36"/>
  <c r="AI21" i="36"/>
  <c r="AJ21" i="36"/>
  <c r="AK21" i="36"/>
  <c r="AL21" i="36"/>
  <c r="AM21" i="36"/>
  <c r="AN21" i="36"/>
  <c r="AI22" i="36"/>
  <c r="AJ22" i="36"/>
  <c r="AK22" i="36"/>
  <c r="AL22" i="36"/>
  <c r="AM22" i="36"/>
  <c r="AN22" i="36"/>
  <c r="AI23" i="36"/>
  <c r="AJ23" i="36"/>
  <c r="AK23" i="36"/>
  <c r="AL23" i="36"/>
  <c r="AM23" i="36"/>
  <c r="AN23" i="36"/>
  <c r="AI24" i="36"/>
  <c r="AJ24" i="36"/>
  <c r="AK24" i="36"/>
  <c r="AL24" i="36"/>
  <c r="AM24" i="36"/>
  <c r="AN24" i="36"/>
  <c r="AI25" i="36"/>
  <c r="AJ25" i="36"/>
  <c r="AK25" i="36"/>
  <c r="AL25" i="36"/>
  <c r="AM25" i="36"/>
  <c r="AN25" i="36"/>
  <c r="AI26" i="36"/>
  <c r="AJ26" i="36"/>
  <c r="AK26" i="36"/>
  <c r="AL26" i="36"/>
  <c r="AM26" i="36"/>
  <c r="AN26" i="36"/>
  <c r="AI27" i="36"/>
  <c r="AJ27" i="36"/>
  <c r="AK27" i="36"/>
  <c r="AL27" i="36"/>
  <c r="AM27" i="36"/>
  <c r="AN27" i="36"/>
  <c r="AI28" i="36"/>
  <c r="AJ28" i="36"/>
  <c r="AK28" i="36"/>
  <c r="AL28" i="36"/>
  <c r="AM28" i="36"/>
  <c r="AN28" i="36"/>
  <c r="AI29" i="36"/>
  <c r="AJ29" i="36"/>
  <c r="AK29" i="36"/>
  <c r="AL29" i="36"/>
  <c r="AM29" i="36"/>
  <c r="AN29" i="36"/>
  <c r="AI30" i="36"/>
  <c r="AJ30" i="36"/>
  <c r="AK30" i="36"/>
  <c r="AL30" i="36"/>
  <c r="AM30" i="36"/>
  <c r="AN30" i="36"/>
  <c r="AI31" i="36"/>
  <c r="AJ31" i="36"/>
  <c r="AK31" i="36"/>
  <c r="AL31" i="36"/>
  <c r="AM31" i="36"/>
  <c r="AN31" i="36"/>
  <c r="AI33" i="36"/>
  <c r="AJ33" i="36"/>
  <c r="AK33" i="36"/>
  <c r="AL33" i="36"/>
  <c r="AM33" i="36"/>
  <c r="AN33" i="36"/>
  <c r="AI7" i="36"/>
  <c r="AJ7" i="36"/>
  <c r="AK7" i="36"/>
  <c r="AL7" i="36"/>
  <c r="AM7" i="36"/>
  <c r="AN7" i="36"/>
  <c r="AI8" i="36"/>
  <c r="AJ8" i="36"/>
  <c r="AK8" i="36"/>
  <c r="AL8" i="36"/>
  <c r="AM8" i="36"/>
  <c r="AN8" i="36"/>
  <c r="AI9" i="36"/>
  <c r="AJ9" i="36"/>
  <c r="AK9" i="36"/>
  <c r="AL9" i="36"/>
  <c r="AM9" i="36"/>
  <c r="AN9" i="36"/>
  <c r="AI10" i="36"/>
  <c r="AJ10" i="36"/>
  <c r="AK10" i="36"/>
  <c r="AL10" i="36"/>
  <c r="AM10" i="36"/>
  <c r="AN10" i="36"/>
  <c r="AI11" i="36"/>
  <c r="AJ11" i="36"/>
  <c r="AK11" i="36"/>
  <c r="AL11" i="36"/>
  <c r="AM11" i="36"/>
  <c r="AN11" i="36"/>
  <c r="AI12" i="36"/>
  <c r="AJ12" i="36"/>
  <c r="AK12" i="36"/>
  <c r="AL12" i="36"/>
  <c r="AM12" i="36"/>
  <c r="AN12" i="36"/>
  <c r="AI13" i="36"/>
  <c r="AJ13" i="36"/>
  <c r="AK13" i="36"/>
  <c r="AL13" i="36"/>
  <c r="AM13" i="36"/>
  <c r="AN13" i="36"/>
  <c r="AI14" i="36"/>
  <c r="AJ14" i="36"/>
  <c r="AK14" i="36"/>
  <c r="AL14" i="36"/>
  <c r="AM14" i="36"/>
  <c r="AN14" i="36"/>
  <c r="AI15" i="36"/>
  <c r="AJ15" i="36"/>
  <c r="AK15" i="36"/>
  <c r="AL15" i="36"/>
  <c r="AM15" i="36"/>
  <c r="AN15" i="36"/>
  <c r="AI16" i="36"/>
  <c r="AJ16" i="36"/>
  <c r="AK16" i="36"/>
  <c r="AL16" i="36"/>
  <c r="AM16" i="36"/>
  <c r="AN16" i="36"/>
  <c r="AI17" i="36"/>
  <c r="AJ17" i="36"/>
  <c r="AK17" i="36"/>
  <c r="AL17" i="36"/>
  <c r="AM17" i="36"/>
  <c r="AN17" i="36"/>
  <c r="AI18" i="36"/>
  <c r="AJ18" i="36"/>
  <c r="AK18" i="36"/>
  <c r="AL18" i="36"/>
  <c r="AM18" i="36"/>
  <c r="AN18" i="36"/>
  <c r="AN19" i="36"/>
  <c r="AM19" i="36"/>
  <c r="AL19" i="36"/>
  <c r="AK19" i="36"/>
  <c r="AJ19" i="36"/>
  <c r="AI19" i="36"/>
  <c r="N8" i="36"/>
  <c r="O8" i="36"/>
  <c r="P8" i="36"/>
  <c r="AE8" i="36"/>
  <c r="AF8" i="36"/>
  <c r="AG8" i="36"/>
  <c r="N9" i="36"/>
  <c r="O9" i="36"/>
  <c r="P9" i="36"/>
  <c r="AE9" i="36"/>
  <c r="AF9" i="36"/>
  <c r="AG9" i="36"/>
  <c r="N10" i="36"/>
  <c r="O10" i="36"/>
  <c r="P10" i="36"/>
  <c r="AE10" i="36"/>
  <c r="AF10" i="36"/>
  <c r="AG10" i="36"/>
  <c r="N11" i="36"/>
  <c r="O11" i="36"/>
  <c r="P11" i="36"/>
  <c r="AE11" i="36"/>
  <c r="AF11" i="36"/>
  <c r="AG11" i="36"/>
  <c r="N12" i="36"/>
  <c r="O12" i="36"/>
  <c r="P12" i="36"/>
  <c r="AE12" i="36"/>
  <c r="AF12" i="36"/>
  <c r="AG12" i="36"/>
  <c r="N13" i="36"/>
  <c r="O13" i="36"/>
  <c r="P13" i="36"/>
  <c r="AE13" i="36"/>
  <c r="AF13" i="36"/>
  <c r="AG13" i="36"/>
  <c r="N14" i="36"/>
  <c r="O14" i="36"/>
  <c r="P14" i="36"/>
  <c r="AE14" i="36"/>
  <c r="AF14" i="36"/>
  <c r="AG14" i="36"/>
  <c r="N15" i="36"/>
  <c r="O15" i="36"/>
  <c r="P15" i="36"/>
  <c r="AE15" i="36"/>
  <c r="AF15" i="36"/>
  <c r="AG15" i="36"/>
  <c r="N16" i="36"/>
  <c r="O16" i="36"/>
  <c r="P16" i="36"/>
  <c r="AE16" i="36"/>
  <c r="AF16" i="36"/>
  <c r="AG16" i="36"/>
  <c r="N17" i="36"/>
  <c r="O17" i="36"/>
  <c r="P17" i="36"/>
  <c r="AE17" i="36"/>
  <c r="AF17" i="36"/>
  <c r="AG17" i="36"/>
  <c r="N18" i="36"/>
  <c r="O18" i="36"/>
  <c r="P18" i="36"/>
  <c r="AE18" i="36"/>
  <c r="AF18" i="36"/>
  <c r="AG18" i="36"/>
  <c r="N19" i="36"/>
  <c r="O19" i="36"/>
  <c r="P19" i="36"/>
  <c r="AE19" i="36"/>
  <c r="AF19" i="36"/>
  <c r="AG19" i="36"/>
  <c r="N20" i="36"/>
  <c r="O20" i="36"/>
  <c r="P20" i="36"/>
  <c r="AE20" i="36"/>
  <c r="AF20" i="36"/>
  <c r="AG20" i="36"/>
  <c r="N21" i="36"/>
  <c r="O21" i="36"/>
  <c r="P21" i="36"/>
  <c r="AE21" i="36"/>
  <c r="AF21" i="36"/>
  <c r="AG21" i="36"/>
  <c r="N22" i="36"/>
  <c r="O22" i="36"/>
  <c r="P22" i="36"/>
  <c r="AE22" i="36"/>
  <c r="AF22" i="36"/>
  <c r="AG22" i="36"/>
  <c r="N23" i="36"/>
  <c r="O23" i="36"/>
  <c r="P23" i="36"/>
  <c r="AE23" i="36"/>
  <c r="AF23" i="36"/>
  <c r="AG23" i="36"/>
  <c r="N24" i="36"/>
  <c r="O24" i="36"/>
  <c r="P24" i="36"/>
  <c r="AE24" i="36"/>
  <c r="AF24" i="36"/>
  <c r="AG24" i="36"/>
  <c r="N25" i="36"/>
  <c r="O25" i="36"/>
  <c r="P25" i="36"/>
  <c r="AE25" i="36"/>
  <c r="AF25" i="36"/>
  <c r="AG25" i="36"/>
  <c r="N26" i="36"/>
  <c r="O26" i="36"/>
  <c r="P26" i="36"/>
  <c r="AE26" i="36"/>
  <c r="AF26" i="36"/>
  <c r="AG26" i="36"/>
  <c r="N27" i="36"/>
  <c r="O27" i="36"/>
  <c r="P27" i="36"/>
  <c r="AE27" i="36"/>
  <c r="AF27" i="36"/>
  <c r="AG27" i="36"/>
  <c r="N28" i="36"/>
  <c r="O28" i="36"/>
  <c r="P28" i="36"/>
  <c r="AE28" i="36"/>
  <c r="AF28" i="36"/>
  <c r="AG28" i="36"/>
  <c r="N29" i="36"/>
  <c r="O29" i="36"/>
  <c r="P29" i="36"/>
  <c r="AE29" i="36"/>
  <c r="AF29" i="36"/>
  <c r="AG29" i="36"/>
  <c r="N30" i="36"/>
  <c r="O30" i="36"/>
  <c r="P30" i="36"/>
  <c r="AE30" i="36"/>
  <c r="AF30" i="36"/>
  <c r="AG30" i="36"/>
  <c r="N31" i="36"/>
  <c r="O31" i="36"/>
  <c r="P31" i="36"/>
  <c r="AE31" i="36"/>
  <c r="AF31" i="36"/>
  <c r="AG31" i="36"/>
  <c r="N33" i="36"/>
  <c r="O33" i="36"/>
  <c r="P33" i="36"/>
  <c r="AE33" i="36"/>
  <c r="AF33" i="36"/>
  <c r="AG33" i="36"/>
  <c r="AG7" i="36"/>
  <c r="AF7" i="36"/>
  <c r="AE7" i="36"/>
  <c r="P7" i="36"/>
  <c r="O7" i="36"/>
  <c r="N7" i="36"/>
  <c r="X8" i="36"/>
  <c r="Y8" i="36"/>
  <c r="Z8" i="36"/>
  <c r="AA8" i="36"/>
  <c r="AB8" i="36"/>
  <c r="AC8" i="36"/>
  <c r="X9" i="36"/>
  <c r="Y9" i="36"/>
  <c r="Z9" i="36"/>
  <c r="AA9" i="36"/>
  <c r="AB9" i="36"/>
  <c r="AC9" i="36"/>
  <c r="X10" i="36"/>
  <c r="Y10" i="36"/>
  <c r="Z10" i="36"/>
  <c r="AA10" i="36"/>
  <c r="AB10" i="36"/>
  <c r="AC10" i="36"/>
  <c r="X11" i="36"/>
  <c r="Y11" i="36"/>
  <c r="Z11" i="36"/>
  <c r="AA11" i="36"/>
  <c r="AB11" i="36"/>
  <c r="AC11" i="36"/>
  <c r="X12" i="36"/>
  <c r="Y12" i="36"/>
  <c r="Z12" i="36"/>
  <c r="AA12" i="36"/>
  <c r="AB12" i="36"/>
  <c r="AC12" i="36"/>
  <c r="X13" i="36"/>
  <c r="Y13" i="36"/>
  <c r="Z13" i="36"/>
  <c r="AA13" i="36"/>
  <c r="AB13" i="36"/>
  <c r="AC13" i="36"/>
  <c r="X14" i="36"/>
  <c r="Y14" i="36"/>
  <c r="Z14" i="36"/>
  <c r="AA14" i="36"/>
  <c r="AB14" i="36"/>
  <c r="AC14" i="36"/>
  <c r="X15" i="36"/>
  <c r="Y15" i="36"/>
  <c r="Z15" i="36"/>
  <c r="AA15" i="36"/>
  <c r="AB15" i="36"/>
  <c r="AC15" i="36"/>
  <c r="X16" i="36"/>
  <c r="Y16" i="36"/>
  <c r="Z16" i="36"/>
  <c r="AA16" i="36"/>
  <c r="AB16" i="36"/>
  <c r="AC16" i="36"/>
  <c r="X17" i="36"/>
  <c r="Y17" i="36"/>
  <c r="Z17" i="36"/>
  <c r="AA17" i="36"/>
  <c r="AB17" i="36"/>
  <c r="AC17" i="36"/>
  <c r="X18" i="36"/>
  <c r="Y18" i="36"/>
  <c r="Z18" i="36"/>
  <c r="AA18" i="36"/>
  <c r="AB18" i="36"/>
  <c r="AC18" i="36"/>
  <c r="X19" i="36"/>
  <c r="Y19" i="36"/>
  <c r="Z19" i="36"/>
  <c r="AA19" i="36"/>
  <c r="AB19" i="36"/>
  <c r="AC19" i="36"/>
  <c r="X20" i="36"/>
  <c r="Y20" i="36"/>
  <c r="Z20" i="36"/>
  <c r="AA20" i="36"/>
  <c r="AB20" i="36"/>
  <c r="AC20" i="36"/>
  <c r="X21" i="36"/>
  <c r="Y21" i="36"/>
  <c r="Z21" i="36"/>
  <c r="AA21" i="36"/>
  <c r="AB21" i="36"/>
  <c r="AC21" i="36"/>
  <c r="X22" i="36"/>
  <c r="Y22" i="36"/>
  <c r="Z22" i="36"/>
  <c r="AA22" i="36"/>
  <c r="AB22" i="36"/>
  <c r="AC22" i="36"/>
  <c r="X23" i="36"/>
  <c r="Y23" i="36"/>
  <c r="Z23" i="36"/>
  <c r="AA23" i="36"/>
  <c r="AB23" i="36"/>
  <c r="AC23" i="36"/>
  <c r="X24" i="36"/>
  <c r="Y24" i="36"/>
  <c r="Z24" i="36"/>
  <c r="AA24" i="36"/>
  <c r="AB24" i="36"/>
  <c r="AC24" i="36"/>
  <c r="X25" i="36"/>
  <c r="Y25" i="36"/>
  <c r="Z25" i="36"/>
  <c r="AA25" i="36"/>
  <c r="AB25" i="36"/>
  <c r="AC25" i="36"/>
  <c r="X26" i="36"/>
  <c r="Y26" i="36"/>
  <c r="Z26" i="36"/>
  <c r="AA26" i="36"/>
  <c r="AB26" i="36"/>
  <c r="AC26" i="36"/>
  <c r="X27" i="36"/>
  <c r="Y27" i="36"/>
  <c r="Z27" i="36"/>
  <c r="AA27" i="36"/>
  <c r="AB27" i="36"/>
  <c r="AC27" i="36"/>
  <c r="X28" i="36"/>
  <c r="Y28" i="36"/>
  <c r="Z28" i="36"/>
  <c r="AA28" i="36"/>
  <c r="AB28" i="36"/>
  <c r="AC28" i="36"/>
  <c r="X29" i="36"/>
  <c r="Y29" i="36"/>
  <c r="Z29" i="36"/>
  <c r="AA29" i="36"/>
  <c r="AB29" i="36"/>
  <c r="AC29" i="36"/>
  <c r="X30" i="36"/>
  <c r="Y30" i="36"/>
  <c r="Z30" i="36"/>
  <c r="AA30" i="36"/>
  <c r="AB30" i="36"/>
  <c r="AC30" i="36"/>
  <c r="X31" i="36"/>
  <c r="Y31" i="36"/>
  <c r="Z31" i="36"/>
  <c r="AA31" i="36"/>
  <c r="AB31" i="36"/>
  <c r="AC31" i="36"/>
  <c r="AC7" i="36"/>
  <c r="AB7" i="36"/>
  <c r="AA7" i="36"/>
  <c r="Z7" i="36"/>
  <c r="Y7" i="36"/>
  <c r="X7" i="36"/>
  <c r="H8" i="36"/>
  <c r="I8" i="36"/>
  <c r="J8" i="36"/>
  <c r="K8" i="36"/>
  <c r="L8" i="36"/>
  <c r="M8" i="36"/>
  <c r="H9" i="36"/>
  <c r="I9" i="36"/>
  <c r="J9" i="36"/>
  <c r="K9" i="36"/>
  <c r="L9" i="36"/>
  <c r="M9" i="36"/>
  <c r="H10" i="36"/>
  <c r="I10" i="36"/>
  <c r="J10" i="36"/>
  <c r="K10" i="36"/>
  <c r="L10" i="36"/>
  <c r="M10" i="36"/>
  <c r="H11" i="36"/>
  <c r="I11" i="36"/>
  <c r="J11" i="36"/>
  <c r="K11" i="36"/>
  <c r="L11" i="36"/>
  <c r="M11" i="36"/>
  <c r="H12" i="36"/>
  <c r="I12" i="36"/>
  <c r="J12" i="36"/>
  <c r="K12" i="36"/>
  <c r="L12" i="36"/>
  <c r="M12" i="36"/>
  <c r="H13" i="36"/>
  <c r="I13" i="36"/>
  <c r="J13" i="36"/>
  <c r="K13" i="36"/>
  <c r="L13" i="36"/>
  <c r="M13" i="36"/>
  <c r="H14" i="36"/>
  <c r="I14" i="36"/>
  <c r="J14" i="36"/>
  <c r="K14" i="36"/>
  <c r="L14" i="36"/>
  <c r="M14" i="36"/>
  <c r="H15" i="36"/>
  <c r="I15" i="36"/>
  <c r="J15" i="36"/>
  <c r="K15" i="36"/>
  <c r="L15" i="36"/>
  <c r="M15" i="36"/>
  <c r="H16" i="36"/>
  <c r="I16" i="36"/>
  <c r="J16" i="36"/>
  <c r="K16" i="36"/>
  <c r="L16" i="36"/>
  <c r="M16" i="36"/>
  <c r="H17" i="36"/>
  <c r="I17" i="36"/>
  <c r="J17" i="36"/>
  <c r="K17" i="36"/>
  <c r="L17" i="36"/>
  <c r="M17" i="36"/>
  <c r="H18" i="36"/>
  <c r="I18" i="36"/>
  <c r="J18" i="36"/>
  <c r="K18" i="36"/>
  <c r="L18" i="36"/>
  <c r="M18" i="36"/>
  <c r="H19" i="36"/>
  <c r="I19" i="36"/>
  <c r="J19" i="36"/>
  <c r="K19" i="36"/>
  <c r="L19" i="36"/>
  <c r="M19" i="36"/>
  <c r="H20" i="36"/>
  <c r="I20" i="36"/>
  <c r="J20" i="36"/>
  <c r="K20" i="36"/>
  <c r="L20" i="36"/>
  <c r="M20" i="36"/>
  <c r="H21" i="36"/>
  <c r="I21" i="36"/>
  <c r="J21" i="36"/>
  <c r="K21" i="36"/>
  <c r="L21" i="36"/>
  <c r="M21" i="36"/>
  <c r="H22" i="36"/>
  <c r="I22" i="36"/>
  <c r="J22" i="36"/>
  <c r="K22" i="36"/>
  <c r="L22" i="36"/>
  <c r="M22" i="36"/>
  <c r="H23" i="36"/>
  <c r="I23" i="36"/>
  <c r="J23" i="36"/>
  <c r="K23" i="36"/>
  <c r="L23" i="36"/>
  <c r="M23" i="36"/>
  <c r="H24" i="36"/>
  <c r="I24" i="36"/>
  <c r="J24" i="36"/>
  <c r="K24" i="36"/>
  <c r="L24" i="36"/>
  <c r="M24" i="36"/>
  <c r="H25" i="36"/>
  <c r="I25" i="36"/>
  <c r="J25" i="36"/>
  <c r="K25" i="36"/>
  <c r="L25" i="36"/>
  <c r="M25" i="36"/>
  <c r="H26" i="36"/>
  <c r="I26" i="36"/>
  <c r="J26" i="36"/>
  <c r="K26" i="36"/>
  <c r="L26" i="36"/>
  <c r="M26" i="36"/>
  <c r="H27" i="36"/>
  <c r="I27" i="36"/>
  <c r="J27" i="36"/>
  <c r="K27" i="36"/>
  <c r="L27" i="36"/>
  <c r="M27" i="36"/>
  <c r="H28" i="36"/>
  <c r="I28" i="36"/>
  <c r="J28" i="36"/>
  <c r="K28" i="36"/>
  <c r="L28" i="36"/>
  <c r="M28" i="36"/>
  <c r="H29" i="36"/>
  <c r="I29" i="36"/>
  <c r="J29" i="36"/>
  <c r="K29" i="36"/>
  <c r="L29" i="36"/>
  <c r="M29" i="36"/>
  <c r="H30" i="36"/>
  <c r="I30" i="36"/>
  <c r="J30" i="36"/>
  <c r="K30" i="36"/>
  <c r="L30" i="36"/>
  <c r="M30" i="36"/>
  <c r="H31" i="36"/>
  <c r="I31" i="36"/>
  <c r="J31" i="36"/>
  <c r="K31" i="36"/>
  <c r="L31" i="36"/>
  <c r="M31" i="36"/>
  <c r="M7" i="36"/>
  <c r="L7" i="36"/>
  <c r="K7" i="36"/>
  <c r="J7" i="36"/>
  <c r="I7" i="36"/>
  <c r="H7" i="36"/>
  <c r="X5" i="36"/>
  <c r="AI5" i="36" s="1"/>
  <c r="U32" i="36"/>
  <c r="AA32" i="36" s="1"/>
  <c r="V32" i="36"/>
  <c r="W32" i="36"/>
  <c r="R32" i="36"/>
  <c r="X32" i="36" s="1"/>
  <c r="S32" i="36"/>
  <c r="Y32" i="36" s="1"/>
  <c r="T32" i="36"/>
  <c r="Z32" i="36" s="1"/>
  <c r="C32" i="36"/>
  <c r="I32" i="36" s="1"/>
  <c r="F32" i="36"/>
  <c r="G32" i="36"/>
  <c r="M32" i="36" s="1"/>
  <c r="N52" i="71"/>
  <c r="J38" i="71"/>
  <c r="I38" i="71"/>
  <c r="P38" i="71" s="1"/>
  <c r="H38" i="71"/>
  <c r="O38" i="71" s="1"/>
  <c r="G38" i="71"/>
  <c r="N38" i="71" s="1"/>
  <c r="F38" i="71"/>
  <c r="M38" i="71" s="1"/>
  <c r="E38" i="71"/>
  <c r="L38" i="71" s="1"/>
  <c r="J37" i="71"/>
  <c r="Q37" i="71" s="1"/>
  <c r="I37" i="71"/>
  <c r="P37" i="71" s="1"/>
  <c r="H37" i="71"/>
  <c r="O37" i="71" s="1"/>
  <c r="G37" i="71"/>
  <c r="N37" i="71" s="1"/>
  <c r="F37" i="71"/>
  <c r="M37" i="71" s="1"/>
  <c r="E37" i="71"/>
  <c r="L37" i="71" s="1"/>
  <c r="J36" i="71"/>
  <c r="I36" i="71"/>
  <c r="P36" i="71" s="1"/>
  <c r="H36" i="71"/>
  <c r="O36" i="71" s="1"/>
  <c r="G36" i="71"/>
  <c r="N36" i="71" s="1"/>
  <c r="F36" i="71"/>
  <c r="E36" i="71"/>
  <c r="L36" i="71" s="1"/>
  <c r="U35" i="71"/>
  <c r="T35" i="71"/>
  <c r="S35" i="71"/>
  <c r="U34" i="71"/>
  <c r="T34" i="71"/>
  <c r="S34" i="71"/>
  <c r="P34" i="71"/>
  <c r="O34" i="71"/>
  <c r="M34" i="71"/>
  <c r="L34" i="71"/>
  <c r="U33" i="71"/>
  <c r="T33" i="71"/>
  <c r="S33" i="71"/>
  <c r="P33" i="71"/>
  <c r="O33" i="71"/>
  <c r="M33" i="71"/>
  <c r="L33" i="71"/>
  <c r="U32" i="71"/>
  <c r="T32" i="71"/>
  <c r="S32" i="71"/>
  <c r="P32" i="71"/>
  <c r="O32" i="71"/>
  <c r="M32" i="71"/>
  <c r="L32" i="71"/>
  <c r="U31" i="71"/>
  <c r="T31" i="71"/>
  <c r="S31" i="71"/>
  <c r="Q31" i="71"/>
  <c r="P31" i="71"/>
  <c r="O31" i="71"/>
  <c r="N31" i="71"/>
  <c r="M31" i="71"/>
  <c r="L31" i="71"/>
  <c r="U30" i="71"/>
  <c r="T30" i="71"/>
  <c r="S30" i="71"/>
  <c r="Q30" i="71"/>
  <c r="P30" i="71"/>
  <c r="O30" i="71"/>
  <c r="N30" i="71"/>
  <c r="M30" i="71"/>
  <c r="L30" i="71"/>
  <c r="U29" i="71"/>
  <c r="T29" i="71"/>
  <c r="S29" i="71"/>
  <c r="Q29" i="71"/>
  <c r="P29" i="71"/>
  <c r="O29" i="71"/>
  <c r="N29" i="71"/>
  <c r="M29" i="71"/>
  <c r="L29" i="71"/>
  <c r="U28" i="71"/>
  <c r="T28" i="71"/>
  <c r="S28" i="71"/>
  <c r="Q28" i="71"/>
  <c r="P28" i="71"/>
  <c r="O28" i="71"/>
  <c r="N28" i="71"/>
  <c r="M28" i="71"/>
  <c r="L28" i="71"/>
  <c r="U27" i="71"/>
  <c r="T27" i="71"/>
  <c r="S27" i="71"/>
  <c r="Q27" i="71"/>
  <c r="Q35" i="71" s="1"/>
  <c r="P27" i="71"/>
  <c r="P35" i="71" s="1"/>
  <c r="O27" i="71"/>
  <c r="O35" i="71" s="1"/>
  <c r="N27" i="71"/>
  <c r="N35" i="71" s="1"/>
  <c r="M27" i="71"/>
  <c r="M35" i="71" s="1"/>
  <c r="L27" i="71"/>
  <c r="L35" i="71" s="1"/>
  <c r="O8" i="71"/>
  <c r="P8" i="71"/>
  <c r="Q8" i="71"/>
  <c r="O9" i="71"/>
  <c r="P9" i="71"/>
  <c r="Q9" i="71"/>
  <c r="O10" i="71"/>
  <c r="P10" i="71"/>
  <c r="Q10" i="71"/>
  <c r="O11" i="71"/>
  <c r="P11" i="71"/>
  <c r="Q11" i="71"/>
  <c r="O12" i="71"/>
  <c r="P12" i="71"/>
  <c r="Q12" i="71"/>
  <c r="O13" i="71"/>
  <c r="P13" i="71"/>
  <c r="O14" i="71"/>
  <c r="P14" i="71"/>
  <c r="O15" i="71"/>
  <c r="P15" i="71"/>
  <c r="M9" i="71"/>
  <c r="N9" i="71"/>
  <c r="M10" i="71"/>
  <c r="N10" i="71"/>
  <c r="M11" i="71"/>
  <c r="N11" i="71"/>
  <c r="T8" i="71"/>
  <c r="U8" i="71"/>
  <c r="S8" i="71"/>
  <c r="N12" i="71"/>
  <c r="M12" i="71"/>
  <c r="M8" i="71"/>
  <c r="N8" i="71"/>
  <c r="M13" i="71"/>
  <c r="M14" i="71"/>
  <c r="M15" i="71"/>
  <c r="H17" i="71"/>
  <c r="O17" i="71" s="1"/>
  <c r="I17" i="71"/>
  <c r="P17" i="71" s="1"/>
  <c r="J17" i="71"/>
  <c r="Q17" i="71" s="1"/>
  <c r="H18" i="71"/>
  <c r="O18" i="71" s="1"/>
  <c r="I18" i="71"/>
  <c r="P18" i="71" s="1"/>
  <c r="J18" i="71"/>
  <c r="H19" i="71"/>
  <c r="O19" i="71" s="1"/>
  <c r="I19" i="71"/>
  <c r="P19" i="71" s="1"/>
  <c r="J19" i="71"/>
  <c r="Q19" i="71" s="1"/>
  <c r="F17" i="71"/>
  <c r="M17" i="71" s="1"/>
  <c r="G17" i="71"/>
  <c r="N17" i="71" s="1"/>
  <c r="F18" i="71"/>
  <c r="M18" i="71" s="1"/>
  <c r="G18" i="71"/>
  <c r="N18" i="71" s="1"/>
  <c r="F19" i="71"/>
  <c r="M19" i="71" s="1"/>
  <c r="G19" i="71"/>
  <c r="N19" i="71" s="1"/>
  <c r="S9" i="71"/>
  <c r="T9" i="71"/>
  <c r="U9" i="71"/>
  <c r="S10" i="71"/>
  <c r="T10" i="71"/>
  <c r="U10" i="71"/>
  <c r="S11" i="71"/>
  <c r="T11" i="71"/>
  <c r="U11" i="71"/>
  <c r="S12" i="71"/>
  <c r="T12" i="71"/>
  <c r="U12" i="71"/>
  <c r="S13" i="71"/>
  <c r="T13" i="71"/>
  <c r="U13" i="71"/>
  <c r="S14" i="71"/>
  <c r="T14" i="71"/>
  <c r="U14" i="71"/>
  <c r="S15" i="71"/>
  <c r="T15" i="71"/>
  <c r="U15" i="71"/>
  <c r="S16" i="71"/>
  <c r="T16" i="71"/>
  <c r="U16" i="71"/>
  <c r="AM18" i="91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39" i="68"/>
  <c r="I61" i="68"/>
  <c r="H61" i="68"/>
  <c r="J61" i="68" s="1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AL44" i="91"/>
  <c r="N81" i="86"/>
  <c r="O81" i="86"/>
  <c r="N82" i="86"/>
  <c r="O82" i="86"/>
  <c r="L81" i="86"/>
  <c r="L82" i="86"/>
  <c r="F81" i="86"/>
  <c r="F82" i="86"/>
  <c r="F83" i="86"/>
  <c r="N31" i="86"/>
  <c r="O31" i="86"/>
  <c r="L31" i="86"/>
  <c r="F31" i="86"/>
  <c r="O37" i="93"/>
  <c r="P37" i="93"/>
  <c r="B32" i="70"/>
  <c r="C32" i="70"/>
  <c r="K33" i="99" l="1"/>
  <c r="J33" i="99"/>
  <c r="H33" i="99"/>
  <c r="L33" i="99"/>
  <c r="AK96" i="101"/>
  <c r="AL96" i="101"/>
  <c r="AJ96" i="101"/>
  <c r="AN96" i="101"/>
  <c r="AI96" i="101"/>
  <c r="AM96" i="101"/>
  <c r="O19" i="96"/>
  <c r="S19" i="96"/>
  <c r="H57" i="96"/>
  <c r="L19" i="96"/>
  <c r="E57" i="96"/>
  <c r="P19" i="96"/>
  <c r="T19" i="96"/>
  <c r="I57" i="96"/>
  <c r="M19" i="96"/>
  <c r="F57" i="96"/>
  <c r="Q19" i="96"/>
  <c r="U19" i="96"/>
  <c r="J57" i="96"/>
  <c r="N57" i="96" s="1"/>
  <c r="AO50" i="101"/>
  <c r="AO51" i="101"/>
  <c r="P96" i="101"/>
  <c r="N96" i="101"/>
  <c r="O96" i="101"/>
  <c r="AO52" i="101"/>
  <c r="S17" i="100"/>
  <c r="AO53" i="101"/>
  <c r="AQ53" i="99"/>
  <c r="X33" i="99"/>
  <c r="H96" i="101"/>
  <c r="H97" i="101" s="1"/>
  <c r="J96" i="101"/>
  <c r="J97" i="101" s="1"/>
  <c r="N33" i="100"/>
  <c r="AQ9" i="36"/>
  <c r="AQ31" i="36"/>
  <c r="AQ27" i="36"/>
  <c r="AO16" i="36"/>
  <c r="AO10" i="36"/>
  <c r="AO8" i="36"/>
  <c r="AQ29" i="36"/>
  <c r="AQ72" i="101"/>
  <c r="AA33" i="94"/>
  <c r="I63" i="101"/>
  <c r="J63" i="101"/>
  <c r="AP30" i="101"/>
  <c r="AQ73" i="99"/>
  <c r="AL62" i="99"/>
  <c r="L63" i="99"/>
  <c r="AM62" i="99"/>
  <c r="AO53" i="99"/>
  <c r="M63" i="99"/>
  <c r="AN62" i="99"/>
  <c r="AP53" i="99"/>
  <c r="O35" i="98"/>
  <c r="N54" i="98"/>
  <c r="O16" i="98"/>
  <c r="Z97" i="97"/>
  <c r="K97" i="97"/>
  <c r="AO48" i="97"/>
  <c r="AO57" i="97"/>
  <c r="AP42" i="97"/>
  <c r="AA33" i="97"/>
  <c r="AQ9" i="97"/>
  <c r="AP26" i="97"/>
  <c r="AQ70" i="94"/>
  <c r="AO73" i="94"/>
  <c r="AQ72" i="94"/>
  <c r="N33" i="95"/>
  <c r="K63" i="97"/>
  <c r="I63" i="97"/>
  <c r="AQ93" i="94"/>
  <c r="AP93" i="94"/>
  <c r="AO93" i="94"/>
  <c r="AQ73" i="101"/>
  <c r="AQ31" i="101"/>
  <c r="AO30" i="101"/>
  <c r="AQ16" i="101"/>
  <c r="AQ15" i="101"/>
  <c r="M51" i="100"/>
  <c r="L49" i="100"/>
  <c r="S36" i="100"/>
  <c r="L48" i="100"/>
  <c r="AQ85" i="99"/>
  <c r="AQ63" i="99"/>
  <c r="J63" i="99"/>
  <c r="U38" i="98"/>
  <c r="L50" i="98"/>
  <c r="M54" i="98"/>
  <c r="N49" i="98"/>
  <c r="L48" i="98"/>
  <c r="AP86" i="97"/>
  <c r="AP85" i="97"/>
  <c r="AP77" i="97"/>
  <c r="AG96" i="97"/>
  <c r="AP93" i="97"/>
  <c r="AP89" i="97"/>
  <c r="AP80" i="97"/>
  <c r="AP90" i="97"/>
  <c r="AP81" i="97"/>
  <c r="AO13" i="97"/>
  <c r="AQ16" i="97"/>
  <c r="AQ19" i="97"/>
  <c r="AO7" i="97"/>
  <c r="AQ30" i="97"/>
  <c r="AQ18" i="97"/>
  <c r="AO12" i="97"/>
  <c r="AP8" i="97"/>
  <c r="AO11" i="97"/>
  <c r="AO9" i="97"/>
  <c r="AO8" i="97"/>
  <c r="AO97" i="94"/>
  <c r="AO88" i="94"/>
  <c r="AP95" i="94"/>
  <c r="AP41" i="94"/>
  <c r="AP47" i="94"/>
  <c r="AP46" i="94"/>
  <c r="AO61" i="94"/>
  <c r="AP42" i="94"/>
  <c r="AO69" i="101"/>
  <c r="AQ70" i="101"/>
  <c r="AP72" i="101"/>
  <c r="AO76" i="101"/>
  <c r="AP50" i="101"/>
  <c r="AO97" i="99"/>
  <c r="AO84" i="99"/>
  <c r="AP81" i="99"/>
  <c r="AP73" i="99"/>
  <c r="AQ72" i="99"/>
  <c r="AQ74" i="99"/>
  <c r="AO73" i="99"/>
  <c r="AP72" i="99"/>
  <c r="AC63" i="99"/>
  <c r="AP41" i="99"/>
  <c r="AP49" i="99"/>
  <c r="AO31" i="99"/>
  <c r="AE32" i="99"/>
  <c r="AQ78" i="97"/>
  <c r="AQ83" i="97"/>
  <c r="AQ85" i="97"/>
  <c r="AQ94" i="97"/>
  <c r="AP48" i="97"/>
  <c r="J97" i="94"/>
  <c r="AP72" i="94"/>
  <c r="AP74" i="94"/>
  <c r="AE62" i="94"/>
  <c r="AP54" i="94"/>
  <c r="AO48" i="94"/>
  <c r="AO49" i="94"/>
  <c r="AO50" i="94"/>
  <c r="AO52" i="94"/>
  <c r="AO53" i="94"/>
  <c r="AO54" i="94"/>
  <c r="AP19" i="94"/>
  <c r="AP24" i="94"/>
  <c r="AP28" i="94"/>
  <c r="T37" i="100"/>
  <c r="N50" i="100"/>
  <c r="L51" i="100"/>
  <c r="N35" i="98"/>
  <c r="M35" i="98"/>
  <c r="Q35" i="98"/>
  <c r="M16" i="98"/>
  <c r="Q16" i="98"/>
  <c r="Q13" i="98"/>
  <c r="N54" i="96"/>
  <c r="T38" i="96"/>
  <c r="L35" i="95"/>
  <c r="M35" i="95"/>
  <c r="Q35" i="95"/>
  <c r="Q33" i="95"/>
  <c r="P35" i="95"/>
  <c r="T37" i="95"/>
  <c r="L16" i="95"/>
  <c r="P16" i="95"/>
  <c r="O16" i="95"/>
  <c r="M46" i="95"/>
  <c r="J55" i="71"/>
  <c r="J57" i="71"/>
  <c r="L16" i="98"/>
  <c r="P16" i="98"/>
  <c r="Q14" i="98"/>
  <c r="S18" i="98"/>
  <c r="F56" i="98"/>
  <c r="J56" i="98"/>
  <c r="M53" i="98"/>
  <c r="L35" i="96"/>
  <c r="P35" i="96"/>
  <c r="M35" i="96"/>
  <c r="Q35" i="96"/>
  <c r="N35" i="96"/>
  <c r="L16" i="96"/>
  <c r="P16" i="96"/>
  <c r="Q13" i="96"/>
  <c r="N15" i="96"/>
  <c r="M16" i="96"/>
  <c r="N16" i="96"/>
  <c r="Q16" i="96"/>
  <c r="O35" i="95"/>
  <c r="N16" i="95"/>
  <c r="M46" i="71"/>
  <c r="J56" i="71"/>
  <c r="N54" i="71"/>
  <c r="L53" i="71"/>
  <c r="L51" i="71"/>
  <c r="N50" i="71"/>
  <c r="L49" i="71"/>
  <c r="N48" i="71"/>
  <c r="L47" i="71"/>
  <c r="M54" i="71"/>
  <c r="M52" i="71"/>
  <c r="M50" i="71"/>
  <c r="M48" i="71"/>
  <c r="N46" i="71"/>
  <c r="M51" i="71"/>
  <c r="M47" i="71"/>
  <c r="AC97" i="101"/>
  <c r="AO97" i="101"/>
  <c r="AP69" i="101"/>
  <c r="AP70" i="101"/>
  <c r="AO72" i="101"/>
  <c r="AQ71" i="101"/>
  <c r="AP73" i="101"/>
  <c r="AO73" i="101"/>
  <c r="AP63" i="101"/>
  <c r="K63" i="101"/>
  <c r="AP7" i="101"/>
  <c r="AP8" i="101"/>
  <c r="AO13" i="101"/>
  <c r="AP19" i="101"/>
  <c r="AP23" i="101"/>
  <c r="AO29" i="101"/>
  <c r="AO17" i="101"/>
  <c r="AO21" i="101"/>
  <c r="AO22" i="101"/>
  <c r="AO25" i="101"/>
  <c r="AO26" i="101"/>
  <c r="N32" i="100"/>
  <c r="Q33" i="100"/>
  <c r="T36" i="100"/>
  <c r="Q32" i="100"/>
  <c r="N34" i="100"/>
  <c r="O36" i="100"/>
  <c r="F57" i="100"/>
  <c r="T18" i="100"/>
  <c r="U19" i="100"/>
  <c r="N54" i="100"/>
  <c r="E56" i="100"/>
  <c r="S18" i="100"/>
  <c r="T19" i="100"/>
  <c r="E57" i="100"/>
  <c r="I57" i="100"/>
  <c r="M57" i="100" s="1"/>
  <c r="M52" i="100"/>
  <c r="M54" i="100"/>
  <c r="AP74" i="99"/>
  <c r="Y97" i="99"/>
  <c r="AP85" i="99"/>
  <c r="AP88" i="99"/>
  <c r="AQ97" i="99"/>
  <c r="AQ78" i="99"/>
  <c r="AQ80" i="99"/>
  <c r="AP83" i="99"/>
  <c r="AO74" i="99"/>
  <c r="AO72" i="99"/>
  <c r="AP69" i="99"/>
  <c r="AO79" i="99"/>
  <c r="AO80" i="99"/>
  <c r="AQ87" i="99"/>
  <c r="K97" i="99"/>
  <c r="AP76" i="99"/>
  <c r="AP77" i="99"/>
  <c r="AP80" i="99"/>
  <c r="AO83" i="99"/>
  <c r="Y63" i="99"/>
  <c r="AO33" i="99"/>
  <c r="AQ13" i="99"/>
  <c r="AQ22" i="99"/>
  <c r="AQ25" i="99"/>
  <c r="AQ29" i="99"/>
  <c r="AO8" i="99"/>
  <c r="AO10" i="99"/>
  <c r="AO21" i="99"/>
  <c r="AO22" i="99"/>
  <c r="AO29" i="99"/>
  <c r="AP17" i="99"/>
  <c r="AP18" i="99"/>
  <c r="AP22" i="99"/>
  <c r="AP24" i="99"/>
  <c r="AP29" i="99"/>
  <c r="H55" i="98"/>
  <c r="L35" i="98"/>
  <c r="P35" i="98"/>
  <c r="L52" i="98"/>
  <c r="N34" i="98"/>
  <c r="N16" i="98"/>
  <c r="E55" i="98"/>
  <c r="I55" i="98"/>
  <c r="N53" i="98"/>
  <c r="F55" i="98"/>
  <c r="J55" i="98"/>
  <c r="Q15" i="98"/>
  <c r="E56" i="98"/>
  <c r="AO97" i="97"/>
  <c r="AO70" i="97"/>
  <c r="AP69" i="97"/>
  <c r="AF62" i="97"/>
  <c r="AP63" i="97"/>
  <c r="AO43" i="97"/>
  <c r="AO44" i="97"/>
  <c r="AO45" i="97"/>
  <c r="AQ42" i="97"/>
  <c r="AP50" i="97"/>
  <c r="AQ46" i="97"/>
  <c r="AQ52" i="97"/>
  <c r="AQ59" i="97"/>
  <c r="AQ60" i="97"/>
  <c r="AQ61" i="97"/>
  <c r="AP33" i="97"/>
  <c r="AO20" i="97"/>
  <c r="AO21" i="97"/>
  <c r="AO24" i="97"/>
  <c r="AO25" i="97"/>
  <c r="AP30" i="97"/>
  <c r="L52" i="96"/>
  <c r="O35" i="96"/>
  <c r="M38" i="96"/>
  <c r="O16" i="96"/>
  <c r="N14" i="96"/>
  <c r="N13" i="96"/>
  <c r="Q15" i="96"/>
  <c r="Q14" i="96"/>
  <c r="G55" i="96"/>
  <c r="N47" i="96"/>
  <c r="L48" i="96"/>
  <c r="AP80" i="94"/>
  <c r="AO72" i="94"/>
  <c r="AP76" i="94"/>
  <c r="AP77" i="94"/>
  <c r="AP79" i="94"/>
  <c r="AP81" i="94"/>
  <c r="AP82" i="94"/>
  <c r="AP90" i="94"/>
  <c r="AQ73" i="94"/>
  <c r="AP73" i="94"/>
  <c r="AQ75" i="94"/>
  <c r="AQ78" i="94"/>
  <c r="AQ79" i="94"/>
  <c r="AQ86" i="94"/>
  <c r="AQ74" i="94"/>
  <c r="AO70" i="94"/>
  <c r="AO71" i="94"/>
  <c r="O96" i="94"/>
  <c r="AO74" i="94"/>
  <c r="AP43" i="94"/>
  <c r="AP49" i="94"/>
  <c r="AP51" i="94"/>
  <c r="AP52" i="94"/>
  <c r="AP53" i="94"/>
  <c r="AO58" i="94"/>
  <c r="AO59" i="94"/>
  <c r="AO60" i="94"/>
  <c r="H63" i="94"/>
  <c r="AQ55" i="94"/>
  <c r="AQ56" i="94"/>
  <c r="AQ57" i="94"/>
  <c r="AQ58" i="94"/>
  <c r="AQ60" i="94"/>
  <c r="N35" i="95"/>
  <c r="Q32" i="95"/>
  <c r="S36" i="95"/>
  <c r="N32" i="95"/>
  <c r="M16" i="95"/>
  <c r="Q16" i="95"/>
  <c r="Q15" i="95"/>
  <c r="M54" i="95"/>
  <c r="M47" i="95"/>
  <c r="M51" i="95"/>
  <c r="N54" i="95"/>
  <c r="AP16" i="36"/>
  <c r="AQ19" i="36"/>
  <c r="L46" i="71"/>
  <c r="H56" i="71"/>
  <c r="L54" i="71"/>
  <c r="N53" i="71"/>
  <c r="L52" i="71"/>
  <c r="N51" i="71"/>
  <c r="L50" i="71"/>
  <c r="N49" i="71"/>
  <c r="L48" i="71"/>
  <c r="N47" i="71"/>
  <c r="M53" i="71"/>
  <c r="M49" i="71"/>
  <c r="I57" i="71"/>
  <c r="G56" i="71"/>
  <c r="I55" i="71"/>
  <c r="F57" i="71"/>
  <c r="F55" i="71"/>
  <c r="H57" i="71"/>
  <c r="F56" i="71"/>
  <c r="H55" i="71"/>
  <c r="G57" i="71"/>
  <c r="I56" i="71"/>
  <c r="G55" i="71"/>
  <c r="P94" i="86"/>
  <c r="AM19" i="91"/>
  <c r="Y97" i="101"/>
  <c r="AF96" i="101"/>
  <c r="AP14" i="101"/>
  <c r="AO40" i="101"/>
  <c r="AO44" i="101"/>
  <c r="AO48" i="101"/>
  <c r="AP9" i="101"/>
  <c r="AQ69" i="101"/>
  <c r="AB63" i="101"/>
  <c r="X33" i="101"/>
  <c r="AO7" i="101"/>
  <c r="AO8" i="101"/>
  <c r="AO9" i="101"/>
  <c r="AO11" i="101"/>
  <c r="AO12" i="101"/>
  <c r="AQ19" i="101"/>
  <c r="AQ23" i="101"/>
  <c r="AP26" i="101"/>
  <c r="AO33" i="101"/>
  <c r="Z63" i="101"/>
  <c r="AQ40" i="101"/>
  <c r="AQ44" i="101"/>
  <c r="AP47" i="101"/>
  <c r="AQ48" i="101"/>
  <c r="AQ52" i="101"/>
  <c r="AG62" i="101"/>
  <c r="AQ63" i="101"/>
  <c r="AQ97" i="101"/>
  <c r="AB96" i="101"/>
  <c r="AB97" i="101" s="1"/>
  <c r="AP74" i="101"/>
  <c r="AQ74" i="101"/>
  <c r="X96" i="101"/>
  <c r="X97" i="101" s="1"/>
  <c r="K96" i="101"/>
  <c r="K97" i="101" s="1"/>
  <c r="AO71" i="101"/>
  <c r="L96" i="101"/>
  <c r="L97" i="101" s="1"/>
  <c r="AO75" i="101"/>
  <c r="AO74" i="101"/>
  <c r="AQ75" i="101"/>
  <c r="AP76" i="101"/>
  <c r="X63" i="101"/>
  <c r="AE62" i="101"/>
  <c r="AA62" i="101"/>
  <c r="AA63" i="101" s="1"/>
  <c r="AQ42" i="101"/>
  <c r="AQ43" i="101"/>
  <c r="AQ46" i="101"/>
  <c r="AQ47" i="101"/>
  <c r="AO41" i="101"/>
  <c r="AO42" i="101"/>
  <c r="AO45" i="101"/>
  <c r="AO46" i="101"/>
  <c r="AO47" i="101"/>
  <c r="AQ50" i="101"/>
  <c r="AQ51" i="101"/>
  <c r="AF62" i="101"/>
  <c r="AK62" i="101"/>
  <c r="AP42" i="101"/>
  <c r="AP46" i="101"/>
  <c r="AL62" i="101"/>
  <c r="AP49" i="101"/>
  <c r="AP53" i="101"/>
  <c r="AP43" i="101"/>
  <c r="AP51" i="101"/>
  <c r="AP41" i="101"/>
  <c r="AP45" i="101"/>
  <c r="Y33" i="101"/>
  <c r="AC33" i="101"/>
  <c r="AG32" i="101"/>
  <c r="Z33" i="101"/>
  <c r="AP33" i="101"/>
  <c r="AP18" i="101"/>
  <c r="AI32" i="101"/>
  <c r="AE32" i="101"/>
  <c r="AP10" i="101"/>
  <c r="AP11" i="101"/>
  <c r="AO14" i="101"/>
  <c r="AP22" i="101"/>
  <c r="AQ24" i="101"/>
  <c r="AP27" i="101"/>
  <c r="AN32" i="101"/>
  <c r="AQ9" i="101"/>
  <c r="AQ10" i="101"/>
  <c r="AQ11" i="101"/>
  <c r="AQ12" i="101"/>
  <c r="AP15" i="101"/>
  <c r="AO18" i="101"/>
  <c r="AQ27" i="101"/>
  <c r="AP31" i="101"/>
  <c r="AJ32" i="101"/>
  <c r="AO20" i="101"/>
  <c r="AQ14" i="101"/>
  <c r="AO16" i="101"/>
  <c r="AQ18" i="101"/>
  <c r="AQ22" i="101"/>
  <c r="AO24" i="101"/>
  <c r="AQ26" i="101"/>
  <c r="AQ30" i="101"/>
  <c r="AQ7" i="101"/>
  <c r="AQ8" i="101"/>
  <c r="AO10" i="101"/>
  <c r="AP13" i="101"/>
  <c r="AP17" i="101"/>
  <c r="AO19" i="101"/>
  <c r="AQ20" i="101"/>
  <c r="AP21" i="101"/>
  <c r="AP25" i="101"/>
  <c r="AQ28" i="101"/>
  <c r="AP29" i="101"/>
  <c r="AC97" i="99"/>
  <c r="Z97" i="99"/>
  <c r="X97" i="99"/>
  <c r="AB97" i="99"/>
  <c r="H97" i="99"/>
  <c r="AP97" i="99"/>
  <c r="M97" i="99"/>
  <c r="AP48" i="99"/>
  <c r="AP52" i="99"/>
  <c r="AP7" i="99"/>
  <c r="AP10" i="99"/>
  <c r="AO12" i="99"/>
  <c r="AO15" i="99"/>
  <c r="AO17" i="99"/>
  <c r="AO19" i="99"/>
  <c r="AO23" i="99"/>
  <c r="AO24" i="99"/>
  <c r="AQ47" i="99"/>
  <c r="AQ49" i="99"/>
  <c r="AQ50" i="99"/>
  <c r="AO76" i="99"/>
  <c r="AQ7" i="99"/>
  <c r="AQ8" i="99"/>
  <c r="AQ9" i="99"/>
  <c r="AQ14" i="99"/>
  <c r="AQ16" i="99"/>
  <c r="AQ19" i="99"/>
  <c r="AP26" i="99"/>
  <c r="AQ30" i="99"/>
  <c r="AP33" i="99"/>
  <c r="I63" i="99"/>
  <c r="AO44" i="99"/>
  <c r="AO45" i="99"/>
  <c r="AO48" i="99"/>
  <c r="AO49" i="99"/>
  <c r="AO52" i="99"/>
  <c r="AO71" i="99"/>
  <c r="AQ77" i="99"/>
  <c r="AO87" i="99"/>
  <c r="AO88" i="99"/>
  <c r="AG96" i="99"/>
  <c r="AQ84" i="99"/>
  <c r="AI96" i="99"/>
  <c r="AM96" i="99"/>
  <c r="AQ82" i="99"/>
  <c r="AQ69" i="99"/>
  <c r="AO75" i="99"/>
  <c r="AP79" i="99"/>
  <c r="AQ79" i="99"/>
  <c r="AQ81" i="99"/>
  <c r="AO82" i="99"/>
  <c r="AP82" i="99"/>
  <c r="AP84" i="99"/>
  <c r="AQ86" i="99"/>
  <c r="AJ96" i="99"/>
  <c r="AN96" i="99"/>
  <c r="AO70" i="99"/>
  <c r="AP71" i="99"/>
  <c r="AP75" i="99"/>
  <c r="AO78" i="99"/>
  <c r="AO81" i="99"/>
  <c r="AO86" i="99"/>
  <c r="AQ88" i="99"/>
  <c r="I96" i="99"/>
  <c r="I97" i="99" s="1"/>
  <c r="AQ70" i="99"/>
  <c r="AQ71" i="99"/>
  <c r="AQ75" i="99"/>
  <c r="AP78" i="99"/>
  <c r="AQ83" i="99"/>
  <c r="AP86" i="99"/>
  <c r="O96" i="99"/>
  <c r="L96" i="99"/>
  <c r="L97" i="99" s="1"/>
  <c r="AO69" i="99"/>
  <c r="AO77" i="99"/>
  <c r="AO85" i="99"/>
  <c r="AF62" i="99"/>
  <c r="X63" i="99"/>
  <c r="AB62" i="99"/>
  <c r="AB63" i="99" s="1"/>
  <c r="AP42" i="99"/>
  <c r="AP44" i="99"/>
  <c r="AP45" i="99"/>
  <c r="AP46" i="99"/>
  <c r="AO47" i="99"/>
  <c r="AP47" i="99"/>
  <c r="AO51" i="99"/>
  <c r="AQ41" i="99"/>
  <c r="AQ43" i="99"/>
  <c r="AQ46" i="99"/>
  <c r="AQ51" i="99"/>
  <c r="AQ52" i="99"/>
  <c r="AI62" i="99"/>
  <c r="AO43" i="99"/>
  <c r="AP43" i="99"/>
  <c r="AQ45" i="99"/>
  <c r="AO50" i="99"/>
  <c r="AQ42" i="99"/>
  <c r="AP50" i="99"/>
  <c r="H63" i="99"/>
  <c r="AJ62" i="99"/>
  <c r="AO41" i="99"/>
  <c r="AQ44" i="99"/>
  <c r="N62" i="99"/>
  <c r="K63" i="99"/>
  <c r="AQ33" i="99"/>
  <c r="Y33" i="99"/>
  <c r="AC33" i="99"/>
  <c r="AF32" i="99"/>
  <c r="I33" i="99"/>
  <c r="AO9" i="99"/>
  <c r="AP9" i="99"/>
  <c r="AO11" i="99"/>
  <c r="AO13" i="99"/>
  <c r="AP20" i="99"/>
  <c r="AP21" i="99"/>
  <c r="AO25" i="99"/>
  <c r="AB33" i="99"/>
  <c r="AA33" i="99"/>
  <c r="AQ10" i="99"/>
  <c r="AP13" i="99"/>
  <c r="AQ18" i="99"/>
  <c r="AP23" i="99"/>
  <c r="AP25" i="99"/>
  <c r="AO28" i="99"/>
  <c r="AO7" i="99"/>
  <c r="AQ11" i="99"/>
  <c r="AQ12" i="99"/>
  <c r="AO18" i="99"/>
  <c r="AQ23" i="99"/>
  <c r="AQ26" i="99"/>
  <c r="AQ27" i="99"/>
  <c r="AQ28" i="99"/>
  <c r="AQ17" i="99"/>
  <c r="N32" i="99"/>
  <c r="AK32" i="99"/>
  <c r="AP12" i="99"/>
  <c r="AQ15" i="99"/>
  <c r="AP16" i="99"/>
  <c r="AP28" i="99"/>
  <c r="AQ31" i="99"/>
  <c r="AP8" i="99"/>
  <c r="AP11" i="99"/>
  <c r="AP14" i="99"/>
  <c r="AO16" i="99"/>
  <c r="AO20" i="99"/>
  <c r="AQ21" i="99"/>
  <c r="AO27" i="99"/>
  <c r="AP27" i="99"/>
  <c r="AP30" i="99"/>
  <c r="P32" i="99"/>
  <c r="O32" i="99"/>
  <c r="X97" i="97"/>
  <c r="AB97" i="97"/>
  <c r="I97" i="97"/>
  <c r="M97" i="97"/>
  <c r="AP97" i="97"/>
  <c r="O96" i="97"/>
  <c r="AQ92" i="97"/>
  <c r="AF96" i="97"/>
  <c r="AO80" i="97"/>
  <c r="AO81" i="97"/>
  <c r="AO87" i="97"/>
  <c r="AO88" i="97"/>
  <c r="AO91" i="97"/>
  <c r="AO92" i="97"/>
  <c r="AO93" i="97"/>
  <c r="AQ22" i="97"/>
  <c r="AQ23" i="97"/>
  <c r="P32" i="97"/>
  <c r="AO78" i="97"/>
  <c r="AO84" i="97"/>
  <c r="N96" i="97"/>
  <c r="Y96" i="97"/>
  <c r="Y97" i="97" s="1"/>
  <c r="X63" i="97"/>
  <c r="AG62" i="97"/>
  <c r="AB62" i="97"/>
  <c r="AB63" i="97" s="1"/>
  <c r="AP83" i="97"/>
  <c r="AP87" i="97"/>
  <c r="AO90" i="97"/>
  <c r="AC96" i="97"/>
  <c r="AC97" i="97" s="1"/>
  <c r="AQ10" i="97"/>
  <c r="AP14" i="97"/>
  <c r="AP17" i="97"/>
  <c r="AP18" i="97"/>
  <c r="AP19" i="97"/>
  <c r="AP21" i="97"/>
  <c r="AP22" i="97"/>
  <c r="AP25" i="97"/>
  <c r="J63" i="97"/>
  <c r="AO61" i="97"/>
  <c r="AQ63" i="97"/>
  <c r="AQ70" i="97"/>
  <c r="AO75" i="97"/>
  <c r="AO76" i="97"/>
  <c r="AQ80" i="97"/>
  <c r="AQ82" i="97"/>
  <c r="AQ86" i="97"/>
  <c r="AQ88" i="97"/>
  <c r="AQ89" i="97"/>
  <c r="AQ90" i="97"/>
  <c r="AO94" i="97"/>
  <c r="AQ97" i="97"/>
  <c r="AQ69" i="97"/>
  <c r="AP70" i="97"/>
  <c r="AO71" i="97"/>
  <c r="AP76" i="97"/>
  <c r="AO77" i="97"/>
  <c r="AQ84" i="97"/>
  <c r="AO86" i="97"/>
  <c r="AM96" i="97"/>
  <c r="AP71" i="97"/>
  <c r="AQ75" i="97"/>
  <c r="AQ76" i="97"/>
  <c r="AQ81" i="97"/>
  <c r="AO82" i="97"/>
  <c r="AP82" i="97"/>
  <c r="AO83" i="97"/>
  <c r="AP88" i="97"/>
  <c r="AO89" i="97"/>
  <c r="AP91" i="97"/>
  <c r="AQ91" i="97"/>
  <c r="H96" i="97"/>
  <c r="H97" i="97" s="1"/>
  <c r="AI96" i="97"/>
  <c r="AO69" i="97"/>
  <c r="AQ71" i="97"/>
  <c r="AQ77" i="97"/>
  <c r="AP78" i="97"/>
  <c r="AP84" i="97"/>
  <c r="AO85" i="97"/>
  <c r="AQ87" i="97"/>
  <c r="AQ93" i="97"/>
  <c r="AP94" i="97"/>
  <c r="L96" i="97"/>
  <c r="L97" i="97" s="1"/>
  <c r="AA63" i="97"/>
  <c r="H63" i="97"/>
  <c r="L63" i="97"/>
  <c r="AQ50" i="97"/>
  <c r="AQ51" i="97"/>
  <c r="AP58" i="97"/>
  <c r="AP53" i="97"/>
  <c r="AP57" i="97"/>
  <c r="AO40" i="97"/>
  <c r="AP40" i="97"/>
  <c r="AP41" i="97"/>
  <c r="AO46" i="97"/>
  <c r="AO53" i="97"/>
  <c r="AQ40" i="97"/>
  <c r="AP43" i="97"/>
  <c r="AQ47" i="97"/>
  <c r="AQ48" i="97"/>
  <c r="AQ49" i="97"/>
  <c r="AO52" i="97"/>
  <c r="AO55" i="97"/>
  <c r="AL62" i="97"/>
  <c r="AQ43" i="97"/>
  <c r="AP45" i="97"/>
  <c r="AQ53" i="97"/>
  <c r="AP54" i="97"/>
  <c r="AP55" i="97"/>
  <c r="AO58" i="97"/>
  <c r="AO41" i="97"/>
  <c r="AQ45" i="97"/>
  <c r="AP46" i="97"/>
  <c r="AO49" i="97"/>
  <c r="AO50" i="97"/>
  <c r="AO51" i="97"/>
  <c r="AQ55" i="97"/>
  <c r="AP59" i="97"/>
  <c r="AP60" i="97"/>
  <c r="AP61" i="97"/>
  <c r="AQ58" i="97"/>
  <c r="AQ41" i="97"/>
  <c r="AO42" i="97"/>
  <c r="AP44" i="97"/>
  <c r="AO47" i="97"/>
  <c r="AP51" i="97"/>
  <c r="AQ54" i="97"/>
  <c r="AO56" i="97"/>
  <c r="AP56" i="97"/>
  <c r="AP49" i="97"/>
  <c r="AO60" i="97"/>
  <c r="AQ44" i="97"/>
  <c r="AP47" i="97"/>
  <c r="AO54" i="97"/>
  <c r="AQ56" i="97"/>
  <c r="N62" i="97"/>
  <c r="AI62" i="97"/>
  <c r="Y33" i="97"/>
  <c r="AC33" i="97"/>
  <c r="AO33" i="97"/>
  <c r="Z33" i="97"/>
  <c r="H33" i="97"/>
  <c r="L33" i="97"/>
  <c r="AQ33" i="97"/>
  <c r="I33" i="97"/>
  <c r="J32" i="97"/>
  <c r="J33" i="97" s="1"/>
  <c r="AQ27" i="97"/>
  <c r="AP7" i="97"/>
  <c r="AQ14" i="97"/>
  <c r="AQ15" i="97"/>
  <c r="AQ31" i="97"/>
  <c r="AQ12" i="97"/>
  <c r="AE32" i="97"/>
  <c r="AP9" i="97"/>
  <c r="AO10" i="97"/>
  <c r="AP13" i="97"/>
  <c r="AO16" i="97"/>
  <c r="AO17" i="97"/>
  <c r="AQ24" i="97"/>
  <c r="AQ26" i="97"/>
  <c r="AP27" i="97"/>
  <c r="AN32" i="97"/>
  <c r="AQ8" i="97"/>
  <c r="AP11" i="97"/>
  <c r="AQ11" i="97"/>
  <c r="AP12" i="97"/>
  <c r="AO18" i="97"/>
  <c r="AO26" i="97"/>
  <c r="M32" i="97"/>
  <c r="M33" i="97" s="1"/>
  <c r="AP15" i="97"/>
  <c r="AQ20" i="97"/>
  <c r="AP23" i="97"/>
  <c r="AP31" i="97"/>
  <c r="AJ32" i="97"/>
  <c r="AQ7" i="97"/>
  <c r="AP10" i="97"/>
  <c r="AQ13" i="97"/>
  <c r="AO14" i="97"/>
  <c r="AP16" i="97"/>
  <c r="AO19" i="97"/>
  <c r="AQ21" i="97"/>
  <c r="AO22" i="97"/>
  <c r="AP24" i="97"/>
  <c r="AO27" i="97"/>
  <c r="AO30" i="97"/>
  <c r="Y97" i="94"/>
  <c r="X97" i="94"/>
  <c r="AB97" i="94"/>
  <c r="K97" i="94"/>
  <c r="H97" i="94"/>
  <c r="I97" i="94"/>
  <c r="M97" i="94"/>
  <c r="AO41" i="94"/>
  <c r="AO45" i="94"/>
  <c r="AQ82" i="94"/>
  <c r="AO17" i="94"/>
  <c r="AO23" i="94"/>
  <c r="AO25" i="94"/>
  <c r="AO28" i="94"/>
  <c r="P32" i="94"/>
  <c r="AQ40" i="94"/>
  <c r="AQ41" i="94"/>
  <c r="AQ42" i="94"/>
  <c r="AQ44" i="94"/>
  <c r="AQ46" i="94"/>
  <c r="AQ47" i="94"/>
  <c r="AO80" i="94"/>
  <c r="AO81" i="94"/>
  <c r="AQ89" i="94"/>
  <c r="AQ90" i="94"/>
  <c r="AQ91" i="94"/>
  <c r="AQ94" i="94"/>
  <c r="AQ95" i="94"/>
  <c r="AG96" i="94"/>
  <c r="AQ97" i="94"/>
  <c r="AP69" i="94"/>
  <c r="AP70" i="94"/>
  <c r="AO86" i="94"/>
  <c r="AO87" i="94"/>
  <c r="AC96" i="94"/>
  <c r="AC97" i="94" s="1"/>
  <c r="AP89" i="94"/>
  <c r="AQ69" i="94"/>
  <c r="AO75" i="94"/>
  <c r="AO76" i="94"/>
  <c r="AO77" i="94"/>
  <c r="AQ83" i="94"/>
  <c r="AP86" i="94"/>
  <c r="AO91" i="94"/>
  <c r="AI96" i="94"/>
  <c r="AJ96" i="94"/>
  <c r="AP71" i="94"/>
  <c r="AQ76" i="94"/>
  <c r="AO78" i="94"/>
  <c r="AQ81" i="94"/>
  <c r="AO83" i="94"/>
  <c r="AP87" i="94"/>
  <c r="AP88" i="94"/>
  <c r="AO89" i="94"/>
  <c r="AO94" i="94"/>
  <c r="AM96" i="94"/>
  <c r="AO69" i="94"/>
  <c r="AQ71" i="94"/>
  <c r="AQ77" i="94"/>
  <c r="AP78" i="94"/>
  <c r="AO79" i="94"/>
  <c r="AQ87" i="94"/>
  <c r="AP94" i="94"/>
  <c r="L96" i="94"/>
  <c r="L97" i="94" s="1"/>
  <c r="AA63" i="94"/>
  <c r="AF62" i="94"/>
  <c r="AP63" i="94"/>
  <c r="AQ63" i="94"/>
  <c r="I63" i="94"/>
  <c r="N62" i="94"/>
  <c r="J63" i="94"/>
  <c r="AB62" i="94"/>
  <c r="AB63" i="94" s="1"/>
  <c r="AQ59" i="94"/>
  <c r="AQ43" i="94"/>
  <c r="X62" i="94"/>
  <c r="X63" i="94" s="1"/>
  <c r="AO42" i="94"/>
  <c r="AO43" i="94"/>
  <c r="AO44" i="94"/>
  <c r="AP50" i="94"/>
  <c r="AQ50" i="94"/>
  <c r="AQ51" i="94"/>
  <c r="AQ52" i="94"/>
  <c r="AO57" i="94"/>
  <c r="AP57" i="94"/>
  <c r="AP58" i="94"/>
  <c r="AP59" i="94"/>
  <c r="K62" i="94"/>
  <c r="K63" i="94" s="1"/>
  <c r="AO40" i="94"/>
  <c r="AP44" i="94"/>
  <c r="AP45" i="94"/>
  <c r="AO46" i="94"/>
  <c r="AQ48" i="94"/>
  <c r="AO51" i="94"/>
  <c r="AQ54" i="94"/>
  <c r="AP55" i="94"/>
  <c r="AO56" i="94"/>
  <c r="AP60" i="94"/>
  <c r="AP61" i="94"/>
  <c r="AL62" i="94"/>
  <c r="AO13" i="94"/>
  <c r="AO15" i="94"/>
  <c r="AP12" i="94"/>
  <c r="AP26" i="94"/>
  <c r="AO29" i="94"/>
  <c r="AQ25" i="94"/>
  <c r="AQ27" i="94"/>
  <c r="AQ8" i="94"/>
  <c r="AQ11" i="94"/>
  <c r="AQ13" i="94"/>
  <c r="AQ16" i="94"/>
  <c r="AO19" i="94"/>
  <c r="AP20" i="94"/>
  <c r="AP25" i="94"/>
  <c r="AO7" i="94"/>
  <c r="AQ20" i="94"/>
  <c r="AP7" i="94"/>
  <c r="AQ29" i="94"/>
  <c r="AP12" i="36"/>
  <c r="AP7" i="36"/>
  <c r="AP29" i="36"/>
  <c r="AO26" i="36"/>
  <c r="AP20" i="36"/>
  <c r="AO78" i="36"/>
  <c r="AO94" i="36"/>
  <c r="AP95" i="36"/>
  <c r="AP94" i="36"/>
  <c r="AQ94" i="36"/>
  <c r="AQ95" i="36"/>
  <c r="AO95" i="36"/>
  <c r="AE62" i="36"/>
  <c r="X62" i="36"/>
  <c r="X63" i="36" s="1"/>
  <c r="AP53" i="36"/>
  <c r="AO54" i="36"/>
  <c r="AP55" i="36"/>
  <c r="AP56" i="36"/>
  <c r="AP57" i="36"/>
  <c r="AP58" i="36"/>
  <c r="P37" i="100"/>
  <c r="M47" i="100"/>
  <c r="N47" i="100"/>
  <c r="M49" i="100"/>
  <c r="N52" i="100"/>
  <c r="M46" i="100"/>
  <c r="M48" i="100"/>
  <c r="N49" i="100"/>
  <c r="L50" i="100"/>
  <c r="M53" i="100"/>
  <c r="H55" i="100"/>
  <c r="Q34" i="100"/>
  <c r="U38" i="100"/>
  <c r="N46" i="100"/>
  <c r="L47" i="100"/>
  <c r="L52" i="100"/>
  <c r="N53" i="100"/>
  <c r="L54" i="100"/>
  <c r="E55" i="100"/>
  <c r="I55" i="100"/>
  <c r="F56" i="100"/>
  <c r="J56" i="100"/>
  <c r="U17" i="100"/>
  <c r="N17" i="100"/>
  <c r="S19" i="100"/>
  <c r="J55" i="100"/>
  <c r="G56" i="100"/>
  <c r="G57" i="100"/>
  <c r="G55" i="100"/>
  <c r="H57" i="100"/>
  <c r="L46" i="100"/>
  <c r="N48" i="100"/>
  <c r="M50" i="100"/>
  <c r="N51" i="100"/>
  <c r="L53" i="100"/>
  <c r="J57" i="100"/>
  <c r="N57" i="100" s="1"/>
  <c r="N32" i="98"/>
  <c r="Q33" i="98"/>
  <c r="Q32" i="98"/>
  <c r="M46" i="98"/>
  <c r="M48" i="98"/>
  <c r="M47" i="98"/>
  <c r="M51" i="98"/>
  <c r="Q34" i="98"/>
  <c r="M37" i="98"/>
  <c r="N46" i="98"/>
  <c r="N50" i="98"/>
  <c r="P36" i="98"/>
  <c r="T37" i="98"/>
  <c r="P37" i="98"/>
  <c r="L47" i="98"/>
  <c r="L54" i="98"/>
  <c r="F57" i="98"/>
  <c r="J57" i="98"/>
  <c r="L36" i="98"/>
  <c r="Q37" i="98"/>
  <c r="L51" i="98"/>
  <c r="M52" i="98"/>
  <c r="N33" i="98"/>
  <c r="S36" i="98"/>
  <c r="O36" i="98"/>
  <c r="L37" i="98"/>
  <c r="Q38" i="98"/>
  <c r="N47" i="98"/>
  <c r="N52" i="98"/>
  <c r="O17" i="98"/>
  <c r="O18" i="98"/>
  <c r="G57" i="98"/>
  <c r="S17" i="98"/>
  <c r="M19" i="98"/>
  <c r="G55" i="98"/>
  <c r="H57" i="98"/>
  <c r="T19" i="98"/>
  <c r="P19" i="98"/>
  <c r="E57" i="98"/>
  <c r="I57" i="98"/>
  <c r="L46" i="98"/>
  <c r="N48" i="98"/>
  <c r="M50" i="98"/>
  <c r="N51" i="98"/>
  <c r="S36" i="96"/>
  <c r="T37" i="96"/>
  <c r="M46" i="96"/>
  <c r="M51" i="96"/>
  <c r="N51" i="96"/>
  <c r="M53" i="96"/>
  <c r="U38" i="96"/>
  <c r="N46" i="96"/>
  <c r="N48" i="96"/>
  <c r="M50" i="96"/>
  <c r="M52" i="96"/>
  <c r="N53" i="96"/>
  <c r="M47" i="96"/>
  <c r="N50" i="96"/>
  <c r="L51" i="96"/>
  <c r="E55" i="96"/>
  <c r="I55" i="96"/>
  <c r="F56" i="96"/>
  <c r="J56" i="96"/>
  <c r="L54" i="96"/>
  <c r="H55" i="96"/>
  <c r="S17" i="96"/>
  <c r="E56" i="96"/>
  <c r="L46" i="96"/>
  <c r="S18" i="96"/>
  <c r="F55" i="96"/>
  <c r="J55" i="96"/>
  <c r="L47" i="96"/>
  <c r="M48" i="96"/>
  <c r="L50" i="96"/>
  <c r="N52" i="96"/>
  <c r="M54" i="96"/>
  <c r="M53" i="95"/>
  <c r="S19" i="95"/>
  <c r="E56" i="95"/>
  <c r="L48" i="95"/>
  <c r="T19" i="95"/>
  <c r="E57" i="95"/>
  <c r="I57" i="95"/>
  <c r="N50" i="95"/>
  <c r="Z96" i="101"/>
  <c r="Z97" i="101" s="1"/>
  <c r="AQ13" i="101"/>
  <c r="AP16" i="101"/>
  <c r="AQ21" i="101"/>
  <c r="AP24" i="101"/>
  <c r="AQ29" i="101"/>
  <c r="AK32" i="101"/>
  <c r="AL32" i="101"/>
  <c r="AA32" i="101"/>
  <c r="AA33" i="101" s="1"/>
  <c r="AQ33" i="101"/>
  <c r="AQ41" i="101"/>
  <c r="AP44" i="101"/>
  <c r="AQ49" i="101"/>
  <c r="AP52" i="101"/>
  <c r="AI62" i="101"/>
  <c r="H62" i="101"/>
  <c r="H63" i="101" s="1"/>
  <c r="AM62" i="101"/>
  <c r="L62" i="101"/>
  <c r="L63" i="101" s="1"/>
  <c r="N62" i="101"/>
  <c r="AQ76" i="101"/>
  <c r="AA96" i="101"/>
  <c r="AA97" i="101" s="1"/>
  <c r="AE96" i="101"/>
  <c r="AP97" i="101"/>
  <c r="AN62" i="101"/>
  <c r="AC62" i="101"/>
  <c r="AC63" i="101" s="1"/>
  <c r="I96" i="101"/>
  <c r="I97" i="101" s="1"/>
  <c r="AG96" i="101"/>
  <c r="AP12" i="101"/>
  <c r="AO15" i="101"/>
  <c r="AO23" i="101"/>
  <c r="AO31" i="101"/>
  <c r="AB32" i="101"/>
  <c r="AB33" i="101" s="1"/>
  <c r="AF32" i="101"/>
  <c r="AM32" i="101"/>
  <c r="AO43" i="101"/>
  <c r="M62" i="101"/>
  <c r="M63" i="101" s="1"/>
  <c r="P62" i="101"/>
  <c r="O62" i="101"/>
  <c r="AO63" i="101"/>
  <c r="AP71" i="101"/>
  <c r="AJ62" i="101"/>
  <c r="Y62" i="101"/>
  <c r="Y63" i="101" s="1"/>
  <c r="M96" i="101"/>
  <c r="M97" i="101" s="1"/>
  <c r="AQ17" i="101"/>
  <c r="AP20" i="101"/>
  <c r="AQ25" i="101"/>
  <c r="AP28" i="101"/>
  <c r="AP40" i="101"/>
  <c r="AQ45" i="101"/>
  <c r="AP48" i="101"/>
  <c r="AQ53" i="101"/>
  <c r="AO70" i="101"/>
  <c r="AP75" i="101"/>
  <c r="T17" i="100"/>
  <c r="U18" i="100"/>
  <c r="L36" i="100"/>
  <c r="P36" i="100"/>
  <c r="U36" i="100"/>
  <c r="M37" i="100"/>
  <c r="Q37" i="100"/>
  <c r="N38" i="100"/>
  <c r="S38" i="100"/>
  <c r="H56" i="100"/>
  <c r="L17" i="100"/>
  <c r="M18" i="100"/>
  <c r="N19" i="100"/>
  <c r="M36" i="100"/>
  <c r="Q36" i="100"/>
  <c r="N37" i="100"/>
  <c r="S37" i="100"/>
  <c r="O38" i="100"/>
  <c r="T38" i="100"/>
  <c r="F55" i="100"/>
  <c r="I56" i="100"/>
  <c r="U37" i="100"/>
  <c r="N36" i="100"/>
  <c r="L38" i="100"/>
  <c r="P38" i="100"/>
  <c r="Z33" i="99"/>
  <c r="AL32" i="99"/>
  <c r="AP15" i="99"/>
  <c r="AQ20" i="99"/>
  <c r="AO26" i="99"/>
  <c r="AP31" i="99"/>
  <c r="AI32" i="99"/>
  <c r="AM32" i="99"/>
  <c r="AG32" i="99"/>
  <c r="AN32" i="99"/>
  <c r="AO42" i="99"/>
  <c r="AO46" i="99"/>
  <c r="O62" i="99"/>
  <c r="AK62" i="99"/>
  <c r="Z62" i="99"/>
  <c r="Z63" i="99" s="1"/>
  <c r="AG62" i="99"/>
  <c r="AO63" i="99"/>
  <c r="AQ76" i="99"/>
  <c r="AP87" i="99"/>
  <c r="AO14" i="99"/>
  <c r="AP19" i="99"/>
  <c r="AQ24" i="99"/>
  <c r="AO30" i="99"/>
  <c r="M32" i="99"/>
  <c r="M33" i="99" s="1"/>
  <c r="AJ32" i="99"/>
  <c r="AQ48" i="99"/>
  <c r="AP51" i="99"/>
  <c r="P62" i="99"/>
  <c r="AA62" i="99"/>
  <c r="AA63" i="99" s="1"/>
  <c r="AE62" i="99"/>
  <c r="AP63" i="99"/>
  <c r="AP70" i="99"/>
  <c r="AK96" i="99"/>
  <c r="J96" i="99"/>
  <c r="J97" i="99" s="1"/>
  <c r="P96" i="99"/>
  <c r="AL96" i="99"/>
  <c r="AA96" i="99"/>
  <c r="AA97" i="99" s="1"/>
  <c r="AE96" i="99"/>
  <c r="N96" i="99"/>
  <c r="AF96" i="99"/>
  <c r="T18" i="98"/>
  <c r="H56" i="98"/>
  <c r="U19" i="98"/>
  <c r="T36" i="98"/>
  <c r="U37" i="98"/>
  <c r="G56" i="98"/>
  <c r="T17" i="98"/>
  <c r="U18" i="98"/>
  <c r="U36" i="98"/>
  <c r="S38" i="98"/>
  <c r="L17" i="98"/>
  <c r="U17" i="98"/>
  <c r="S19" i="98"/>
  <c r="M36" i="98"/>
  <c r="Q36" i="98"/>
  <c r="S37" i="98"/>
  <c r="O38" i="98"/>
  <c r="T38" i="98"/>
  <c r="I56" i="98"/>
  <c r="N36" i="98"/>
  <c r="L38" i="98"/>
  <c r="P38" i="98"/>
  <c r="AM32" i="97"/>
  <c r="AB32" i="97"/>
  <c r="AB33" i="97" s="1"/>
  <c r="AF32" i="97"/>
  <c r="AK96" i="97"/>
  <c r="J96" i="97"/>
  <c r="J97" i="97" s="1"/>
  <c r="M62" i="97"/>
  <c r="M63" i="97" s="1"/>
  <c r="P62" i="97"/>
  <c r="AJ62" i="97"/>
  <c r="AN62" i="97"/>
  <c r="K32" i="97"/>
  <c r="K33" i="97" s="1"/>
  <c r="N32" i="97"/>
  <c r="AK62" i="97"/>
  <c r="Z62" i="97"/>
  <c r="Z63" i="97" s="1"/>
  <c r="P96" i="97"/>
  <c r="AL96" i="97"/>
  <c r="AA96" i="97"/>
  <c r="AA97" i="97" s="1"/>
  <c r="AE96" i="97"/>
  <c r="AI32" i="97"/>
  <c r="X32" i="97"/>
  <c r="X33" i="97" s="1"/>
  <c r="AO15" i="97"/>
  <c r="AQ17" i="97"/>
  <c r="AP20" i="97"/>
  <c r="AO23" i="97"/>
  <c r="AQ25" i="97"/>
  <c r="AO31" i="97"/>
  <c r="AL32" i="97"/>
  <c r="AP52" i="97"/>
  <c r="AQ57" i="97"/>
  <c r="AO59" i="97"/>
  <c r="O62" i="97"/>
  <c r="AO63" i="97"/>
  <c r="AP75" i="97"/>
  <c r="AK32" i="97"/>
  <c r="Y62" i="97"/>
  <c r="Y63" i="97" s="1"/>
  <c r="AC62" i="97"/>
  <c r="AC63" i="97" s="1"/>
  <c r="AM62" i="97"/>
  <c r="AJ96" i="97"/>
  <c r="AN96" i="97"/>
  <c r="O32" i="97"/>
  <c r="AG32" i="97"/>
  <c r="AE62" i="97"/>
  <c r="T36" i="96"/>
  <c r="T17" i="96"/>
  <c r="U18" i="96"/>
  <c r="L36" i="96"/>
  <c r="P36" i="96"/>
  <c r="U36" i="96"/>
  <c r="M37" i="96"/>
  <c r="Q37" i="96"/>
  <c r="N38" i="96"/>
  <c r="H56" i="96"/>
  <c r="T18" i="96"/>
  <c r="U37" i="96"/>
  <c r="G56" i="96"/>
  <c r="L17" i="96"/>
  <c r="U17" i="96"/>
  <c r="N19" i="96"/>
  <c r="M36" i="96"/>
  <c r="Q36" i="96"/>
  <c r="S37" i="96"/>
  <c r="O38" i="96"/>
  <c r="I56" i="96"/>
  <c r="N36" i="96"/>
  <c r="L38" i="96"/>
  <c r="P38" i="96"/>
  <c r="Q34" i="95"/>
  <c r="U38" i="95"/>
  <c r="N46" i="95"/>
  <c r="L52" i="95"/>
  <c r="L37" i="95"/>
  <c r="N34" i="95"/>
  <c r="O36" i="95"/>
  <c r="P37" i="95"/>
  <c r="Q38" i="95"/>
  <c r="N47" i="95"/>
  <c r="N52" i="95"/>
  <c r="U17" i="95"/>
  <c r="S18" i="95"/>
  <c r="E55" i="95"/>
  <c r="I55" i="95"/>
  <c r="F56" i="95"/>
  <c r="J56" i="95"/>
  <c r="M49" i="95"/>
  <c r="L51" i="95"/>
  <c r="M52" i="95"/>
  <c r="N53" i="95"/>
  <c r="L54" i="95"/>
  <c r="H55" i="95"/>
  <c r="O19" i="95"/>
  <c r="F55" i="95"/>
  <c r="J55" i="95"/>
  <c r="G57" i="95"/>
  <c r="L47" i="95"/>
  <c r="M48" i="95"/>
  <c r="N49" i="95"/>
  <c r="L50" i="95"/>
  <c r="F57" i="95"/>
  <c r="Q13" i="95"/>
  <c r="Q14" i="95"/>
  <c r="G55" i="95"/>
  <c r="H57" i="95"/>
  <c r="L46" i="95"/>
  <c r="N48" i="95"/>
  <c r="M50" i="95"/>
  <c r="N51" i="95"/>
  <c r="L53" i="95"/>
  <c r="J57" i="95"/>
  <c r="T17" i="95"/>
  <c r="L18" i="95"/>
  <c r="U18" i="95"/>
  <c r="M19" i="95"/>
  <c r="L36" i="95"/>
  <c r="P36" i="95"/>
  <c r="U36" i="95"/>
  <c r="M37" i="95"/>
  <c r="Q37" i="95"/>
  <c r="N38" i="95"/>
  <c r="S38" i="95"/>
  <c r="H56" i="95"/>
  <c r="S17" i="95"/>
  <c r="T18" i="95"/>
  <c r="U19" i="95"/>
  <c r="T36" i="95"/>
  <c r="U37" i="95"/>
  <c r="G56" i="95"/>
  <c r="M36" i="95"/>
  <c r="Q36" i="95"/>
  <c r="S37" i="95"/>
  <c r="O38" i="95"/>
  <c r="T38" i="95"/>
  <c r="I56" i="95"/>
  <c r="N36" i="95"/>
  <c r="L38" i="95"/>
  <c r="P38" i="95"/>
  <c r="AQ33" i="94"/>
  <c r="AQ15" i="94"/>
  <c r="AQ17" i="94"/>
  <c r="Y33" i="94"/>
  <c r="AC33" i="94"/>
  <c r="AO8" i="94"/>
  <c r="AP10" i="94"/>
  <c r="AP11" i="94"/>
  <c r="AO16" i="94"/>
  <c r="AQ19" i="94"/>
  <c r="AQ21" i="94"/>
  <c r="AQ23" i="94"/>
  <c r="AQ24" i="94"/>
  <c r="AO27" i="94"/>
  <c r="AO31" i="94"/>
  <c r="AJ32" i="94"/>
  <c r="X33" i="94"/>
  <c r="AP22" i="94"/>
  <c r="AQ31" i="94"/>
  <c r="AQ7" i="94"/>
  <c r="AQ9" i="94"/>
  <c r="AQ10" i="94"/>
  <c r="AP15" i="94"/>
  <c r="AP16" i="94"/>
  <c r="AP31" i="94"/>
  <c r="AO33" i="94"/>
  <c r="AP33" i="94"/>
  <c r="AP14" i="94"/>
  <c r="AQ14" i="94"/>
  <c r="AP18" i="94"/>
  <c r="AQ18" i="94"/>
  <c r="AO21" i="94"/>
  <c r="AP21" i="94"/>
  <c r="AO22" i="94"/>
  <c r="AO26" i="94"/>
  <c r="AP30" i="94"/>
  <c r="AQ30" i="94"/>
  <c r="AI32" i="94"/>
  <c r="M32" i="94"/>
  <c r="J33" i="94"/>
  <c r="AP8" i="94"/>
  <c r="AO9" i="94"/>
  <c r="AO10" i="94"/>
  <c r="AP17" i="94"/>
  <c r="AP23" i="94"/>
  <c r="AO24" i="94"/>
  <c r="AP27" i="94"/>
  <c r="N32" i="94"/>
  <c r="K32" i="94"/>
  <c r="K33" i="94" s="1"/>
  <c r="AL32" i="94"/>
  <c r="M33" i="94"/>
  <c r="H33" i="94"/>
  <c r="L33" i="94"/>
  <c r="AO11" i="94"/>
  <c r="AQ12" i="94"/>
  <c r="AP13" i="94"/>
  <c r="AO14" i="94"/>
  <c r="AO18" i="94"/>
  <c r="AO20" i="94"/>
  <c r="AQ22" i="94"/>
  <c r="AQ26" i="94"/>
  <c r="AQ28" i="94"/>
  <c r="AP29" i="94"/>
  <c r="AO30" i="94"/>
  <c r="AK32" i="94"/>
  <c r="AO12" i="94"/>
  <c r="I32" i="94"/>
  <c r="I33" i="94" s="1"/>
  <c r="O32" i="94"/>
  <c r="AE32" i="94"/>
  <c r="AN32" i="94"/>
  <c r="AP48" i="94"/>
  <c r="AQ53" i="94"/>
  <c r="AO55" i="94"/>
  <c r="O62" i="94"/>
  <c r="AP83" i="94"/>
  <c r="AQ88" i="94"/>
  <c r="AO90" i="94"/>
  <c r="AK96" i="94"/>
  <c r="AK62" i="94"/>
  <c r="Z62" i="94"/>
  <c r="Z63" i="94" s="1"/>
  <c r="AM32" i="94"/>
  <c r="AF32" i="94"/>
  <c r="Z32" i="94"/>
  <c r="Z33" i="94" s="1"/>
  <c r="AG32" i="94"/>
  <c r="AQ49" i="94"/>
  <c r="M62" i="94"/>
  <c r="M63" i="94" s="1"/>
  <c r="P62" i="94"/>
  <c r="AO63" i="94"/>
  <c r="P96" i="94"/>
  <c r="AL96" i="94"/>
  <c r="AA96" i="94"/>
  <c r="AA97" i="94" s="1"/>
  <c r="AE96" i="94"/>
  <c r="AP97" i="94"/>
  <c r="AP9" i="94"/>
  <c r="AB32" i="94"/>
  <c r="AB33" i="94" s="1"/>
  <c r="AP40" i="94"/>
  <c r="AQ45" i="94"/>
  <c r="AO47" i="94"/>
  <c r="AP56" i="94"/>
  <c r="AQ61" i="94"/>
  <c r="AJ62" i="94"/>
  <c r="AN62" i="94"/>
  <c r="AG62" i="94"/>
  <c r="AP75" i="94"/>
  <c r="AQ80" i="94"/>
  <c r="AO82" i="94"/>
  <c r="AP91" i="94"/>
  <c r="Y62" i="94"/>
  <c r="Y63" i="94" s="1"/>
  <c r="AC62" i="94"/>
  <c r="AC63" i="94" s="1"/>
  <c r="AI62" i="94"/>
  <c r="AM62" i="94"/>
  <c r="Z96" i="94"/>
  <c r="Z97" i="94" s="1"/>
  <c r="AN96" i="94"/>
  <c r="N96" i="94"/>
  <c r="AF96" i="94"/>
  <c r="AQ76" i="36"/>
  <c r="AQ88" i="36"/>
  <c r="AP75" i="36"/>
  <c r="AP76" i="36"/>
  <c r="AP85" i="36"/>
  <c r="AP86" i="36"/>
  <c r="AP87" i="36"/>
  <c r="AP88" i="36"/>
  <c r="AO81" i="36"/>
  <c r="AO82" i="36"/>
  <c r="AO83" i="36"/>
  <c r="AO93" i="36"/>
  <c r="AQ14" i="36"/>
  <c r="AQ12" i="36"/>
  <c r="AO7" i="36"/>
  <c r="AP27" i="36"/>
  <c r="AQ40" i="36"/>
  <c r="AQ45" i="36"/>
  <c r="AO19" i="36"/>
  <c r="AP79" i="36"/>
  <c r="AQ79" i="36"/>
  <c r="AQ80" i="36"/>
  <c r="AP83" i="36"/>
  <c r="AQ91" i="36"/>
  <c r="AP19" i="36"/>
  <c r="AO12" i="36"/>
  <c r="AP10" i="36"/>
  <c r="AO33" i="36"/>
  <c r="AP24" i="36"/>
  <c r="AO23" i="36"/>
  <c r="AO21" i="36"/>
  <c r="AQ71" i="36"/>
  <c r="AQ74" i="36"/>
  <c r="AO84" i="36"/>
  <c r="AO86" i="36"/>
  <c r="AO90" i="36"/>
  <c r="P96" i="36"/>
  <c r="AP93" i="36"/>
  <c r="AQ18" i="36"/>
  <c r="AP15" i="36"/>
  <c r="AP11" i="36"/>
  <c r="AQ10" i="36"/>
  <c r="AO9" i="36"/>
  <c r="AP31" i="36"/>
  <c r="AO24" i="36"/>
  <c r="AP21" i="36"/>
  <c r="I97" i="36"/>
  <c r="M97" i="36"/>
  <c r="X97" i="36"/>
  <c r="AB97" i="36"/>
  <c r="AO69" i="36"/>
  <c r="AO70" i="36"/>
  <c r="AO74" i="36"/>
  <c r="AO52" i="36"/>
  <c r="AP40" i="36"/>
  <c r="AP45" i="36"/>
  <c r="AQ46" i="36"/>
  <c r="AQ47" i="36"/>
  <c r="AQ48" i="36"/>
  <c r="AQ51" i="36"/>
  <c r="AP14" i="36"/>
  <c r="AQ8" i="36"/>
  <c r="AP28" i="36"/>
  <c r="AO27" i="36"/>
  <c r="AQ26" i="36"/>
  <c r="AO25" i="36"/>
  <c r="AQ24" i="36"/>
  <c r="AO20" i="36"/>
  <c r="AP41" i="36"/>
  <c r="AO56" i="36"/>
  <c r="AO57" i="36"/>
  <c r="AO58" i="36"/>
  <c r="AO61" i="36"/>
  <c r="AL62" i="36"/>
  <c r="AQ63" i="36"/>
  <c r="AP69" i="36"/>
  <c r="AO76" i="36"/>
  <c r="AO77" i="36"/>
  <c r="AQ82" i="36"/>
  <c r="AQ84" i="36"/>
  <c r="AQ85" i="36"/>
  <c r="AQ86" i="36"/>
  <c r="AQ87" i="36"/>
  <c r="AP89" i="36"/>
  <c r="AQ89" i="36"/>
  <c r="AP91" i="36"/>
  <c r="AP92" i="36"/>
  <c r="AF96" i="36"/>
  <c r="AO97" i="36"/>
  <c r="AM32" i="36"/>
  <c r="AP17" i="36"/>
  <c r="K97" i="36"/>
  <c r="Z97" i="36"/>
  <c r="AQ7" i="36"/>
  <c r="AO29" i="36"/>
  <c r="AQ25" i="36"/>
  <c r="AQ23" i="36"/>
  <c r="AP22" i="36"/>
  <c r="AO22" i="36"/>
  <c r="AO40" i="36"/>
  <c r="AO41" i="36"/>
  <c r="AO44" i="36"/>
  <c r="AO45" i="36"/>
  <c r="AQ53" i="36"/>
  <c r="AQ70" i="36"/>
  <c r="AQ75" i="36"/>
  <c r="AP80" i="36"/>
  <c r="AP81" i="36"/>
  <c r="AP82" i="36"/>
  <c r="AO87" i="36"/>
  <c r="AQ92" i="36"/>
  <c r="AP97" i="36"/>
  <c r="AQ50" i="36"/>
  <c r="AP42" i="36"/>
  <c r="AP43" i="36"/>
  <c r="AO48" i="36"/>
  <c r="AO49" i="36"/>
  <c r="AO50" i="36"/>
  <c r="AQ55" i="36"/>
  <c r="AP60" i="36"/>
  <c r="AP61" i="36"/>
  <c r="O62" i="36"/>
  <c r="H63" i="36"/>
  <c r="L63" i="36"/>
  <c r="AQ41" i="36"/>
  <c r="AQ42" i="36"/>
  <c r="AQ43" i="36"/>
  <c r="AP47" i="36"/>
  <c r="AP49" i="36"/>
  <c r="AQ59" i="36"/>
  <c r="AQ60" i="36"/>
  <c r="AQ61" i="36"/>
  <c r="AJ32" i="36"/>
  <c r="AA63" i="36"/>
  <c r="AJ62" i="36"/>
  <c r="AQ13" i="36"/>
  <c r="AO11" i="36"/>
  <c r="AP9" i="36"/>
  <c r="AQ30" i="36"/>
  <c r="AO28" i="36"/>
  <c r="AQ20" i="36"/>
  <c r="AO43" i="36"/>
  <c r="AQ52" i="36"/>
  <c r="AK62" i="36"/>
  <c r="Y97" i="36"/>
  <c r="AO92" i="36"/>
  <c r="AO18" i="36"/>
  <c r="AQ17" i="36"/>
  <c r="AO15" i="36"/>
  <c r="AP13" i="36"/>
  <c r="AO13" i="36"/>
  <c r="AQ11" i="36"/>
  <c r="AP33" i="36"/>
  <c r="AP30" i="36"/>
  <c r="AO30" i="36"/>
  <c r="AQ28" i="36"/>
  <c r="AP23" i="36"/>
  <c r="AQ21" i="36"/>
  <c r="AP44" i="36"/>
  <c r="AQ44" i="36"/>
  <c r="AO46" i="36"/>
  <c r="AQ49" i="36"/>
  <c r="AP50" i="36"/>
  <c r="AO51" i="36"/>
  <c r="AP54" i="36"/>
  <c r="AQ56" i="36"/>
  <c r="AQ57" i="36"/>
  <c r="AO59" i="36"/>
  <c r="N62" i="36"/>
  <c r="K63" i="36"/>
  <c r="AO63" i="36"/>
  <c r="AQ69" i="36"/>
  <c r="AP70" i="36"/>
  <c r="AO71" i="36"/>
  <c r="AP77" i="36"/>
  <c r="AP78" i="36"/>
  <c r="AO79" i="36"/>
  <c r="AQ81" i="36"/>
  <c r="AO88" i="36"/>
  <c r="AO89" i="36"/>
  <c r="N96" i="36"/>
  <c r="O96" i="36"/>
  <c r="AI96" i="36"/>
  <c r="AN32" i="36"/>
  <c r="J63" i="36"/>
  <c r="AN62" i="36"/>
  <c r="AP18" i="36"/>
  <c r="AQ16" i="36"/>
  <c r="AO14" i="36"/>
  <c r="AQ33" i="36"/>
  <c r="AO31" i="36"/>
  <c r="AP26" i="36"/>
  <c r="M63" i="36"/>
  <c r="AP48" i="36"/>
  <c r="AC97" i="36"/>
  <c r="AQ90" i="36"/>
  <c r="AL96" i="36"/>
  <c r="AO17" i="36"/>
  <c r="AQ15" i="36"/>
  <c r="AP8" i="36"/>
  <c r="AP25" i="36"/>
  <c r="AQ22" i="36"/>
  <c r="AO42" i="36"/>
  <c r="AP46" i="36"/>
  <c r="AO47" i="36"/>
  <c r="AP51" i="36"/>
  <c r="AP52" i="36"/>
  <c r="AO53" i="36"/>
  <c r="AQ54" i="36"/>
  <c r="AO55" i="36"/>
  <c r="AQ58" i="36"/>
  <c r="AP59" i="36"/>
  <c r="AO60" i="36"/>
  <c r="AF62" i="36"/>
  <c r="AB63" i="36"/>
  <c r="AP63" i="36"/>
  <c r="H97" i="36"/>
  <c r="L97" i="36"/>
  <c r="AP71" i="36"/>
  <c r="AP74" i="36"/>
  <c r="AO75" i="36"/>
  <c r="AQ77" i="36"/>
  <c r="AQ78" i="36"/>
  <c r="AO80" i="36"/>
  <c r="AQ83" i="36"/>
  <c r="AP84" i="36"/>
  <c r="AO85" i="36"/>
  <c r="AP90" i="36"/>
  <c r="AO91" i="36"/>
  <c r="AQ93" i="36"/>
  <c r="AG96" i="36"/>
  <c r="AM96" i="36"/>
  <c r="AQ97" i="36"/>
  <c r="AE96" i="36"/>
  <c r="AJ96" i="36"/>
  <c r="AN96" i="36"/>
  <c r="J97" i="36"/>
  <c r="AA97" i="36"/>
  <c r="AK96" i="36"/>
  <c r="P62" i="36"/>
  <c r="Y63" i="36"/>
  <c r="AC63" i="36"/>
  <c r="AI62" i="36"/>
  <c r="AM62" i="36"/>
  <c r="AG62" i="36"/>
  <c r="I63" i="36"/>
  <c r="Z63" i="36"/>
  <c r="O32" i="36"/>
  <c r="AF32" i="36"/>
  <c r="I33" i="36"/>
  <c r="M33" i="36"/>
  <c r="Y33" i="36"/>
  <c r="AA33" i="36"/>
  <c r="Z33" i="36"/>
  <c r="AG32" i="36"/>
  <c r="X33" i="36"/>
  <c r="AE32" i="36"/>
  <c r="L32" i="36"/>
  <c r="L33" i="36" s="1"/>
  <c r="AC32" i="36"/>
  <c r="AC33" i="36" s="1"/>
  <c r="AB32" i="36"/>
  <c r="AB33" i="36" s="1"/>
  <c r="U18" i="71"/>
  <c r="U17" i="71"/>
  <c r="Q18" i="71"/>
  <c r="N16" i="71"/>
  <c r="M16" i="71"/>
  <c r="Q32" i="71"/>
  <c r="N34" i="71"/>
  <c r="U38" i="71"/>
  <c r="N32" i="71"/>
  <c r="T36" i="71"/>
  <c r="U19" i="71"/>
  <c r="Q33" i="71"/>
  <c r="Q34" i="71"/>
  <c r="Q38" i="71"/>
  <c r="U36" i="71"/>
  <c r="T37" i="71"/>
  <c r="N33" i="71"/>
  <c r="S36" i="71"/>
  <c r="U37" i="71"/>
  <c r="S38" i="71"/>
  <c r="M36" i="71"/>
  <c r="Q36" i="71"/>
  <c r="S37" i="71"/>
  <c r="T38" i="71"/>
  <c r="P16" i="71"/>
  <c r="O16" i="71"/>
  <c r="P82" i="86"/>
  <c r="P31" i="86"/>
  <c r="Q37" i="93"/>
  <c r="P81" i="86"/>
  <c r="AO32" i="94" l="1"/>
  <c r="M57" i="96"/>
  <c r="N56" i="96"/>
  <c r="L57" i="96"/>
  <c r="M57" i="98"/>
  <c r="AO96" i="101"/>
  <c r="AQ96" i="101"/>
  <c r="AP96" i="101"/>
  <c r="M56" i="98"/>
  <c r="AO62" i="99"/>
  <c r="L56" i="100"/>
  <c r="N57" i="71"/>
  <c r="AP62" i="99"/>
  <c r="AQ62" i="99"/>
  <c r="N55" i="71"/>
  <c r="AO96" i="99"/>
  <c r="AP32" i="97"/>
  <c r="L57" i="100"/>
  <c r="L55" i="100"/>
  <c r="N56" i="100"/>
  <c r="N56" i="98"/>
  <c r="L55" i="98"/>
  <c r="N55" i="98"/>
  <c r="M55" i="98"/>
  <c r="L55" i="96"/>
  <c r="N56" i="71"/>
  <c r="N55" i="100"/>
  <c r="L56" i="98"/>
  <c r="N57" i="98"/>
  <c r="M55" i="96"/>
  <c r="L56" i="96"/>
  <c r="N55" i="96"/>
  <c r="M56" i="96"/>
  <c r="M57" i="95"/>
  <c r="M55" i="71"/>
  <c r="AQ62" i="101"/>
  <c r="M55" i="100"/>
  <c r="AQ32" i="97"/>
  <c r="AP96" i="94"/>
  <c r="AP32" i="94"/>
  <c r="N56" i="95"/>
  <c r="M56" i="95"/>
  <c r="L55" i="95"/>
  <c r="M55" i="95"/>
  <c r="L57" i="95"/>
  <c r="M56" i="71"/>
  <c r="M57" i="71"/>
  <c r="AQ32" i="101"/>
  <c r="AO32" i="101"/>
  <c r="AO62" i="101"/>
  <c r="AP62" i="101"/>
  <c r="AP32" i="101"/>
  <c r="AQ96" i="99"/>
  <c r="AP96" i="99"/>
  <c r="AQ32" i="99"/>
  <c r="AO96" i="97"/>
  <c r="AP96" i="97"/>
  <c r="AO62" i="97"/>
  <c r="AP62" i="97"/>
  <c r="AO62" i="94"/>
  <c r="AO96" i="94"/>
  <c r="M56" i="100"/>
  <c r="L57" i="98"/>
  <c r="L56" i="95"/>
  <c r="AO32" i="99"/>
  <c r="AP32" i="99"/>
  <c r="AQ96" i="97"/>
  <c r="AO32" i="97"/>
  <c r="AQ62" i="97"/>
  <c r="N57" i="95"/>
  <c r="N55" i="95"/>
  <c r="AQ32" i="94"/>
  <c r="AP62" i="94"/>
  <c r="AQ96" i="94"/>
  <c r="AQ62" i="94"/>
  <c r="AO62" i="36"/>
  <c r="AP32" i="36"/>
  <c r="AO96" i="36"/>
  <c r="AQ62" i="36"/>
  <c r="AP96" i="36"/>
  <c r="AP62" i="36"/>
  <c r="AQ96" i="36"/>
  <c r="Q16" i="71"/>
  <c r="S41" i="91"/>
  <c r="J33" i="93"/>
  <c r="I33" i="93"/>
  <c r="N59" i="70"/>
  <c r="O59" i="70"/>
  <c r="L59" i="70"/>
  <c r="F59" i="70"/>
  <c r="O38" i="93"/>
  <c r="P38" i="93"/>
  <c r="Q6" i="67"/>
  <c r="V42" i="91"/>
  <c r="V43" i="91"/>
  <c r="V44" i="91"/>
  <c r="BE51" i="91"/>
  <c r="BE52" i="91"/>
  <c r="BE61" i="91"/>
  <c r="BE62" i="91"/>
  <c r="R67" i="91"/>
  <c r="R66" i="91"/>
  <c r="R65" i="91"/>
  <c r="Q64" i="91"/>
  <c r="Q65" i="91"/>
  <c r="Q66" i="91"/>
  <c r="Q67" i="91"/>
  <c r="S30" i="91"/>
  <c r="S31" i="91"/>
  <c r="S32" i="91"/>
  <c r="S33" i="91"/>
  <c r="S34" i="91"/>
  <c r="S35" i="91"/>
  <c r="S36" i="91"/>
  <c r="S37" i="91"/>
  <c r="S38" i="91"/>
  <c r="S39" i="91"/>
  <c r="S40" i="91"/>
  <c r="S29" i="91"/>
  <c r="R42" i="91"/>
  <c r="R43" i="91"/>
  <c r="R44" i="91"/>
  <c r="R45" i="91"/>
  <c r="Q45" i="91"/>
  <c r="Q43" i="91"/>
  <c r="Q44" i="91"/>
  <c r="Q42" i="91"/>
  <c r="BE8" i="91"/>
  <c r="BE9" i="91"/>
  <c r="BE10" i="91"/>
  <c r="BE11" i="91"/>
  <c r="BE12" i="91"/>
  <c r="BE13" i="91"/>
  <c r="BE14" i="91"/>
  <c r="BE15" i="91"/>
  <c r="BE16" i="91"/>
  <c r="BE17" i="91"/>
  <c r="BE18" i="91"/>
  <c r="BE7" i="91"/>
  <c r="S8" i="91"/>
  <c r="S9" i="91"/>
  <c r="S10" i="91"/>
  <c r="S11" i="91"/>
  <c r="S12" i="91"/>
  <c r="S13" i="91"/>
  <c r="S14" i="91"/>
  <c r="S15" i="91"/>
  <c r="S16" i="91"/>
  <c r="S17" i="91"/>
  <c r="S18" i="91"/>
  <c r="S7" i="91"/>
  <c r="R23" i="91"/>
  <c r="R22" i="91"/>
  <c r="Q20" i="91"/>
  <c r="Q21" i="91"/>
  <c r="Q22" i="91"/>
  <c r="Q23" i="91"/>
  <c r="Y7" i="87"/>
  <c r="S20" i="87"/>
  <c r="W7" i="87"/>
  <c r="W18" i="87"/>
  <c r="S45" i="91" l="1"/>
  <c r="S67" i="91"/>
  <c r="S23" i="91"/>
  <c r="S65" i="91"/>
  <c r="S66" i="91"/>
  <c r="S44" i="91"/>
  <c r="S22" i="91"/>
  <c r="S63" i="91"/>
  <c r="S42" i="91"/>
  <c r="P59" i="70"/>
  <c r="S21" i="91"/>
  <c r="Q38" i="93"/>
  <c r="BE63" i="91"/>
  <c r="S43" i="91"/>
  <c r="N56" i="70"/>
  <c r="O56" i="70"/>
  <c r="N57" i="70"/>
  <c r="O57" i="70"/>
  <c r="N58" i="70"/>
  <c r="O58" i="70"/>
  <c r="N60" i="70"/>
  <c r="O60" i="70"/>
  <c r="L56" i="70"/>
  <c r="L57" i="70"/>
  <c r="L58" i="70"/>
  <c r="L60" i="70"/>
  <c r="F55" i="70"/>
  <c r="F56" i="70"/>
  <c r="F57" i="70"/>
  <c r="F58" i="70"/>
  <c r="F60" i="70"/>
  <c r="N88" i="68"/>
  <c r="O88" i="68"/>
  <c r="N89" i="68"/>
  <c r="O89" i="68"/>
  <c r="L88" i="68"/>
  <c r="F88" i="68"/>
  <c r="B64" i="91"/>
  <c r="J53" i="2"/>
  <c r="I53" i="2"/>
  <c r="C10" i="93"/>
  <c r="D10" i="93"/>
  <c r="R29" i="87"/>
  <c r="R31" i="87"/>
  <c r="S31" i="87"/>
  <c r="S29" i="87"/>
  <c r="R20" i="87"/>
  <c r="Q18" i="87"/>
  <c r="R18" i="87"/>
  <c r="S18" i="87"/>
  <c r="R10" i="87"/>
  <c r="S10" i="87"/>
  <c r="R9" i="87"/>
  <c r="S9" i="87"/>
  <c r="Q7" i="87"/>
  <c r="R7" i="87"/>
  <c r="S7" i="87"/>
  <c r="L55" i="70"/>
  <c r="N55" i="70"/>
  <c r="O55" i="70"/>
  <c r="I61" i="86"/>
  <c r="H61" i="86"/>
  <c r="B32" i="86"/>
  <c r="C32" i="86"/>
  <c r="N90" i="68"/>
  <c r="O90" i="68"/>
  <c r="L83" i="68"/>
  <c r="L86" i="68"/>
  <c r="L87" i="68"/>
  <c r="L89" i="68"/>
  <c r="L90" i="68"/>
  <c r="L91" i="68"/>
  <c r="F83" i="68"/>
  <c r="F86" i="68"/>
  <c r="F87" i="68"/>
  <c r="F89" i="68"/>
  <c r="F90" i="68"/>
  <c r="F91" i="68"/>
  <c r="L30" i="68"/>
  <c r="N30" i="68"/>
  <c r="O30" i="68"/>
  <c r="L31" i="68"/>
  <c r="N31" i="68"/>
  <c r="O31" i="68"/>
  <c r="F30" i="68"/>
  <c r="N53" i="66"/>
  <c r="O53" i="66"/>
  <c r="L53" i="66"/>
  <c r="F53" i="66"/>
  <c r="E90" i="86"/>
  <c r="E91" i="86"/>
  <c r="E92" i="86"/>
  <c r="E93" i="86"/>
  <c r="E94" i="86"/>
  <c r="F94" i="86"/>
  <c r="F96" i="86"/>
  <c r="I50" i="93"/>
  <c r="J50" i="93"/>
  <c r="I53" i="93"/>
  <c r="J53" i="93"/>
  <c r="S32" i="87"/>
  <c r="S21" i="87"/>
  <c r="BB51" i="92"/>
  <c r="BB52" i="92"/>
  <c r="BB53" i="92"/>
  <c r="BB54" i="92"/>
  <c r="BB55" i="92"/>
  <c r="BB56" i="92"/>
  <c r="BB57" i="92"/>
  <c r="BB58" i="92"/>
  <c r="BB59" i="92"/>
  <c r="BB60" i="92"/>
  <c r="BB61" i="92"/>
  <c r="BB62" i="92"/>
  <c r="BB29" i="92"/>
  <c r="BB30" i="92"/>
  <c r="BB31" i="92"/>
  <c r="BB32" i="92"/>
  <c r="BB33" i="92"/>
  <c r="BB34" i="92"/>
  <c r="BB35" i="92"/>
  <c r="BB36" i="92"/>
  <c r="BB37" i="92"/>
  <c r="BB38" i="92"/>
  <c r="BB39" i="92"/>
  <c r="BB40" i="92"/>
  <c r="BB41" i="92"/>
  <c r="BB19" i="92"/>
  <c r="BB7" i="92"/>
  <c r="BB8" i="92"/>
  <c r="BB9" i="92"/>
  <c r="BB10" i="92"/>
  <c r="BB11" i="92"/>
  <c r="BB12" i="92"/>
  <c r="BB13" i="92"/>
  <c r="BB14" i="92"/>
  <c r="BB15" i="92"/>
  <c r="BB16" i="92"/>
  <c r="BB17" i="92"/>
  <c r="BB18" i="92"/>
  <c r="AI64" i="92"/>
  <c r="AI65" i="92"/>
  <c r="AI66" i="92"/>
  <c r="AI67" i="92"/>
  <c r="O64" i="92"/>
  <c r="BB64" i="92" s="1"/>
  <c r="O65" i="92"/>
  <c r="BB65" i="92" s="1"/>
  <c r="O66" i="92"/>
  <c r="O67" i="92"/>
  <c r="BB67" i="92" s="1"/>
  <c r="AI42" i="92"/>
  <c r="AI43" i="92"/>
  <c r="AI44" i="92"/>
  <c r="AI45" i="92"/>
  <c r="O42" i="92"/>
  <c r="O43" i="92"/>
  <c r="BB43" i="92" s="1"/>
  <c r="O44" i="92"/>
  <c r="BB44" i="92" s="1"/>
  <c r="O45" i="92"/>
  <c r="BB45" i="92" s="1"/>
  <c r="AI20" i="92"/>
  <c r="AI21" i="92"/>
  <c r="AI22" i="92"/>
  <c r="AI23" i="92"/>
  <c r="O20" i="92"/>
  <c r="BB20" i="92" s="1"/>
  <c r="O21" i="92"/>
  <c r="O22" i="92"/>
  <c r="BB22" i="92" s="1"/>
  <c r="O23" i="92"/>
  <c r="BB51" i="91"/>
  <c r="BB52" i="91"/>
  <c r="BB53" i="91"/>
  <c r="BB54" i="91"/>
  <c r="BB55" i="91"/>
  <c r="BB56" i="91"/>
  <c r="BB57" i="91"/>
  <c r="BB58" i="91"/>
  <c r="BB59" i="91"/>
  <c r="BB60" i="91"/>
  <c r="BB61" i="91"/>
  <c r="BB62" i="91"/>
  <c r="AP29" i="91"/>
  <c r="AQ29" i="91"/>
  <c r="AR29" i="91"/>
  <c r="AS29" i="91"/>
  <c r="AT29" i="91"/>
  <c r="AU29" i="91"/>
  <c r="AV29" i="91"/>
  <c r="AW29" i="91"/>
  <c r="AX29" i="91"/>
  <c r="AY29" i="91"/>
  <c r="AZ29" i="91"/>
  <c r="BA29" i="91"/>
  <c r="BB29" i="91"/>
  <c r="AI42" i="91"/>
  <c r="S11" i="87" l="1"/>
  <c r="BB23" i="92"/>
  <c r="P89" i="68"/>
  <c r="P88" i="68"/>
  <c r="P56" i="70"/>
  <c r="P57" i="70"/>
  <c r="P58" i="70"/>
  <c r="S19" i="91"/>
  <c r="BE19" i="91"/>
  <c r="P60" i="70"/>
  <c r="P53" i="66"/>
  <c r="P55" i="70"/>
  <c r="P30" i="68"/>
  <c r="BB42" i="92"/>
  <c r="BB21" i="92"/>
  <c r="BB66" i="92"/>
  <c r="BB63" i="91"/>
  <c r="P90" i="68"/>
  <c r="P31" i="68"/>
  <c r="BB63" i="92"/>
  <c r="BB30" i="91" l="1"/>
  <c r="BB31" i="91"/>
  <c r="BB32" i="91"/>
  <c r="BB33" i="91"/>
  <c r="BB34" i="91"/>
  <c r="BB35" i="91"/>
  <c r="BB36" i="91"/>
  <c r="BB37" i="91"/>
  <c r="BB38" i="91"/>
  <c r="BB39" i="91"/>
  <c r="BB40" i="91"/>
  <c r="AK42" i="91"/>
  <c r="BD42" i="91" s="1"/>
  <c r="AK43" i="91"/>
  <c r="BD43" i="91" s="1"/>
  <c r="AK44" i="91"/>
  <c r="BD44" i="91" s="1"/>
  <c r="AK45" i="91"/>
  <c r="BD45" i="91" s="1"/>
  <c r="BB7" i="91"/>
  <c r="BB8" i="91"/>
  <c r="BB9" i="91"/>
  <c r="BB10" i="91"/>
  <c r="BB11" i="91"/>
  <c r="BB12" i="91"/>
  <c r="BB13" i="91"/>
  <c r="BB14" i="91"/>
  <c r="BB15" i="91"/>
  <c r="BB16" i="91"/>
  <c r="BB17" i="91"/>
  <c r="BB18" i="91"/>
  <c r="AI64" i="91"/>
  <c r="AI65" i="91"/>
  <c r="AI66" i="91"/>
  <c r="AI67" i="91"/>
  <c r="O64" i="91"/>
  <c r="O65" i="91"/>
  <c r="BB65" i="91" s="1"/>
  <c r="O66" i="91"/>
  <c r="BB66" i="91" s="1"/>
  <c r="O67" i="91"/>
  <c r="BB67" i="91" s="1"/>
  <c r="AI43" i="91"/>
  <c r="AI44" i="91"/>
  <c r="AI45" i="91"/>
  <c r="O42" i="91"/>
  <c r="BB42" i="91" s="1"/>
  <c r="O43" i="91"/>
  <c r="BB43" i="91" s="1"/>
  <c r="O44" i="91"/>
  <c r="BB44" i="91" s="1"/>
  <c r="O45" i="91"/>
  <c r="BB45" i="91" s="1"/>
  <c r="BB41" i="91"/>
  <c r="O20" i="91"/>
  <c r="O21" i="91"/>
  <c r="O22" i="91"/>
  <c r="O23" i="91"/>
  <c r="AI20" i="91"/>
  <c r="BB20" i="91" s="1"/>
  <c r="AI21" i="91"/>
  <c r="BB21" i="91" s="1"/>
  <c r="AI22" i="91"/>
  <c r="AI23" i="91"/>
  <c r="BB23" i="91" s="1"/>
  <c r="BB19" i="91"/>
  <c r="N53" i="70"/>
  <c r="O53" i="70"/>
  <c r="N54" i="70"/>
  <c r="O54" i="70"/>
  <c r="L51" i="70"/>
  <c r="L52" i="70"/>
  <c r="L53" i="70"/>
  <c r="L54" i="70"/>
  <c r="F53" i="70"/>
  <c r="F54" i="70"/>
  <c r="B32" i="68"/>
  <c r="C32" i="68"/>
  <c r="H32" i="68"/>
  <c r="I32" i="68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D13" i="93"/>
  <c r="C13" i="93"/>
  <c r="BB64" i="91" l="1"/>
  <c r="AM44" i="91"/>
  <c r="S64" i="91"/>
  <c r="P53" i="70"/>
  <c r="BB22" i="91"/>
  <c r="P54" i="70"/>
  <c r="C30" i="93"/>
  <c r="D30" i="93"/>
  <c r="B94" i="70" l="1"/>
  <c r="C94" i="70"/>
  <c r="H94" i="70"/>
  <c r="I94" i="70"/>
  <c r="L94" i="70" l="1"/>
  <c r="N94" i="70"/>
  <c r="O94" i="70"/>
  <c r="F94" i="70"/>
  <c r="Q20" i="87"/>
  <c r="Q10" i="87"/>
  <c r="R11" i="87" s="1"/>
  <c r="Q9" i="87"/>
  <c r="Q21" i="87"/>
  <c r="Q32" i="87"/>
  <c r="Q31" i="87"/>
  <c r="Q29" i="87"/>
  <c r="BA51" i="92"/>
  <c r="BA52" i="92"/>
  <c r="BA53" i="92"/>
  <c r="BA54" i="92"/>
  <c r="BA55" i="92"/>
  <c r="BA56" i="92"/>
  <c r="BA57" i="92"/>
  <c r="BA58" i="92"/>
  <c r="BA59" i="92"/>
  <c r="BA60" i="92"/>
  <c r="BA61" i="92"/>
  <c r="BA62" i="92"/>
  <c r="BA63" i="92"/>
  <c r="V42" i="92"/>
  <c r="V43" i="92"/>
  <c r="V44" i="92"/>
  <c r="A19" i="92"/>
  <c r="F64" i="66"/>
  <c r="F65" i="66"/>
  <c r="N66" i="66"/>
  <c r="O66" i="66"/>
  <c r="L66" i="66"/>
  <c r="P94" i="70" l="1"/>
  <c r="P66" i="66"/>
  <c r="P59" i="93"/>
  <c r="O59" i="93"/>
  <c r="M59" i="93"/>
  <c r="G59" i="93"/>
  <c r="P58" i="93"/>
  <c r="O58" i="93"/>
  <c r="M58" i="93"/>
  <c r="G58" i="93"/>
  <c r="P57" i="93"/>
  <c r="O57" i="93"/>
  <c r="M57" i="93"/>
  <c r="G57" i="93"/>
  <c r="P56" i="93"/>
  <c r="O56" i="93"/>
  <c r="M56" i="93"/>
  <c r="G56" i="93"/>
  <c r="P55" i="93"/>
  <c r="O55" i="93"/>
  <c r="M55" i="93"/>
  <c r="G55" i="93"/>
  <c r="P54" i="93"/>
  <c r="O54" i="93"/>
  <c r="M54" i="93"/>
  <c r="G54" i="93"/>
  <c r="M53" i="93"/>
  <c r="O53" i="93"/>
  <c r="P52" i="93"/>
  <c r="O52" i="93"/>
  <c r="M52" i="93"/>
  <c r="G52" i="93"/>
  <c r="P51" i="93"/>
  <c r="O51" i="93"/>
  <c r="M51" i="93"/>
  <c r="G51" i="93"/>
  <c r="M50" i="93"/>
  <c r="P49" i="93"/>
  <c r="O49" i="93"/>
  <c r="M49" i="93"/>
  <c r="G49" i="93"/>
  <c r="P48" i="93"/>
  <c r="O48" i="93"/>
  <c r="M48" i="93"/>
  <c r="G48" i="93"/>
  <c r="J47" i="93"/>
  <c r="I47" i="93"/>
  <c r="D47" i="93"/>
  <c r="C47" i="93"/>
  <c r="J46" i="93"/>
  <c r="I46" i="93"/>
  <c r="D46" i="93"/>
  <c r="C46" i="93"/>
  <c r="O45" i="93"/>
  <c r="I45" i="93"/>
  <c r="C45" i="93"/>
  <c r="P39" i="93"/>
  <c r="O39" i="93"/>
  <c r="M39" i="93"/>
  <c r="G39" i="93"/>
  <c r="M38" i="93"/>
  <c r="G38" i="93"/>
  <c r="P36" i="93"/>
  <c r="O36" i="93"/>
  <c r="M36" i="93"/>
  <c r="G36" i="93"/>
  <c r="P35" i="93"/>
  <c r="O35" i="93"/>
  <c r="M35" i="93"/>
  <c r="G35" i="93"/>
  <c r="P34" i="93"/>
  <c r="O34" i="93"/>
  <c r="M34" i="93"/>
  <c r="G34" i="93"/>
  <c r="O33" i="93"/>
  <c r="G33" i="93"/>
  <c r="P32" i="93"/>
  <c r="O32" i="93"/>
  <c r="M32" i="93"/>
  <c r="G32" i="93"/>
  <c r="P31" i="93"/>
  <c r="O31" i="93"/>
  <c r="M31" i="93"/>
  <c r="G31" i="93"/>
  <c r="J30" i="93"/>
  <c r="P30" i="93" s="1"/>
  <c r="I30" i="93"/>
  <c r="G30" i="93"/>
  <c r="C40" i="93"/>
  <c r="P29" i="93"/>
  <c r="O29" i="93"/>
  <c r="M29" i="93"/>
  <c r="G29" i="93"/>
  <c r="P28" i="93"/>
  <c r="O28" i="93"/>
  <c r="M28" i="93"/>
  <c r="G28" i="93"/>
  <c r="J27" i="93"/>
  <c r="I27" i="93"/>
  <c r="D27" i="93"/>
  <c r="C27" i="93"/>
  <c r="P26" i="93"/>
  <c r="P46" i="93" s="1"/>
  <c r="O26" i="93"/>
  <c r="O46" i="93" s="1"/>
  <c r="L26" i="93"/>
  <c r="K26" i="93"/>
  <c r="J26" i="93"/>
  <c r="I26" i="93"/>
  <c r="F26" i="93"/>
  <c r="E26" i="93"/>
  <c r="D26" i="93"/>
  <c r="L46" i="93" s="1"/>
  <c r="C26" i="93"/>
  <c r="K46" i="93" s="1"/>
  <c r="Q25" i="93"/>
  <c r="Q45" i="93" s="1"/>
  <c r="O25" i="93"/>
  <c r="M25" i="93"/>
  <c r="K25" i="93"/>
  <c r="I25" i="93"/>
  <c r="G25" i="93"/>
  <c r="G45" i="93" s="1"/>
  <c r="M45" i="93" s="1"/>
  <c r="E25" i="93"/>
  <c r="C25" i="93"/>
  <c r="E45" i="93" s="1"/>
  <c r="P19" i="93"/>
  <c r="O19" i="93"/>
  <c r="M19" i="93"/>
  <c r="G19" i="93"/>
  <c r="P18" i="93"/>
  <c r="O18" i="93"/>
  <c r="M18" i="93"/>
  <c r="G18" i="93"/>
  <c r="P17" i="93"/>
  <c r="O17" i="93"/>
  <c r="M17" i="93"/>
  <c r="G17" i="93"/>
  <c r="P16" i="93"/>
  <c r="O16" i="93"/>
  <c r="M16" i="93"/>
  <c r="G16" i="93"/>
  <c r="P15" i="93"/>
  <c r="O15" i="93"/>
  <c r="M15" i="93"/>
  <c r="G15" i="93"/>
  <c r="P14" i="93"/>
  <c r="O14" i="93"/>
  <c r="M14" i="93"/>
  <c r="G14" i="93"/>
  <c r="J13" i="93"/>
  <c r="I13" i="93"/>
  <c r="G13" i="93"/>
  <c r="P12" i="93"/>
  <c r="O12" i="93"/>
  <c r="M12" i="93"/>
  <c r="G12" i="93"/>
  <c r="P11" i="93"/>
  <c r="O11" i="93"/>
  <c r="M11" i="93"/>
  <c r="G11" i="93"/>
  <c r="J10" i="93"/>
  <c r="I10" i="93"/>
  <c r="P9" i="93"/>
  <c r="O9" i="93"/>
  <c r="M9" i="93"/>
  <c r="G9" i="93"/>
  <c r="P8" i="93"/>
  <c r="O8" i="93"/>
  <c r="M8" i="93"/>
  <c r="G8" i="93"/>
  <c r="J7" i="93"/>
  <c r="I7" i="93"/>
  <c r="D7" i="93"/>
  <c r="C7" i="93"/>
  <c r="P6" i="93"/>
  <c r="O6" i="93"/>
  <c r="L6" i="93"/>
  <c r="J6" i="93"/>
  <c r="I6" i="93"/>
  <c r="F6" i="93"/>
  <c r="E6" i="93"/>
  <c r="K6" i="93" s="1"/>
  <c r="Q5" i="93"/>
  <c r="O5" i="93"/>
  <c r="M5" i="93"/>
  <c r="K5" i="93"/>
  <c r="I5" i="93"/>
  <c r="E5" i="93"/>
  <c r="C60" i="93" l="1"/>
  <c r="E52" i="93" s="1"/>
  <c r="M33" i="93"/>
  <c r="I40" i="93"/>
  <c r="K33" i="93" s="1"/>
  <c r="Q34" i="93"/>
  <c r="Q35" i="93"/>
  <c r="Q32" i="93"/>
  <c r="M13" i="93"/>
  <c r="P47" i="93"/>
  <c r="Q17" i="93"/>
  <c r="Q18" i="93"/>
  <c r="Q19" i="93"/>
  <c r="Q12" i="93"/>
  <c r="Q11" i="93"/>
  <c r="Q52" i="93"/>
  <c r="Q51" i="93"/>
  <c r="I60" i="93"/>
  <c r="K53" i="93" s="1"/>
  <c r="Q59" i="93"/>
  <c r="Q56" i="93"/>
  <c r="Q58" i="93"/>
  <c r="G53" i="93"/>
  <c r="P50" i="93"/>
  <c r="Q31" i="93"/>
  <c r="Q28" i="93"/>
  <c r="G10" i="93"/>
  <c r="O7" i="93"/>
  <c r="Q55" i="93"/>
  <c r="Q57" i="93"/>
  <c r="J60" i="93"/>
  <c r="L48" i="93" s="1"/>
  <c r="Q48" i="93"/>
  <c r="Q49" i="93"/>
  <c r="Q54" i="93"/>
  <c r="G50" i="93"/>
  <c r="G47" i="93"/>
  <c r="O47" i="93"/>
  <c r="Q39" i="93"/>
  <c r="Q36" i="93"/>
  <c r="J40" i="93"/>
  <c r="L27" i="93" s="1"/>
  <c r="M30" i="93"/>
  <c r="P27" i="93"/>
  <c r="G27" i="93"/>
  <c r="O27" i="93"/>
  <c r="Q29" i="93"/>
  <c r="O13" i="93"/>
  <c r="Q16" i="93"/>
  <c r="M10" i="93"/>
  <c r="K13" i="93"/>
  <c r="L17" i="93"/>
  <c r="Q9" i="93"/>
  <c r="Q8" i="93"/>
  <c r="Q14" i="93"/>
  <c r="Q15" i="93"/>
  <c r="P10" i="93"/>
  <c r="E7" i="93"/>
  <c r="G7" i="93"/>
  <c r="E36" i="93"/>
  <c r="E32" i="93"/>
  <c r="E28" i="93"/>
  <c r="E35" i="93"/>
  <c r="E31" i="93"/>
  <c r="E37" i="93"/>
  <c r="E40" i="93"/>
  <c r="E34" i="93"/>
  <c r="E29" i="93"/>
  <c r="E39" i="93"/>
  <c r="E38" i="93"/>
  <c r="E27" i="93"/>
  <c r="E16" i="93"/>
  <c r="E12" i="93"/>
  <c r="E8" i="93"/>
  <c r="E9" i="93"/>
  <c r="E15" i="93"/>
  <c r="E11" i="93"/>
  <c r="E19" i="93"/>
  <c r="E14" i="93"/>
  <c r="E18" i="93"/>
  <c r="E17" i="93"/>
  <c r="E13" i="93"/>
  <c r="E46" i="93"/>
  <c r="M7" i="93"/>
  <c r="E10" i="93"/>
  <c r="O10" i="93"/>
  <c r="P13" i="93"/>
  <c r="M27" i="93"/>
  <c r="E30" i="93"/>
  <c r="O30" i="93"/>
  <c r="Q30" i="93" s="1"/>
  <c r="P33" i="93"/>
  <c r="Q33" i="93" s="1"/>
  <c r="F46" i="93"/>
  <c r="M47" i="93"/>
  <c r="O50" i="93"/>
  <c r="P53" i="93"/>
  <c r="Q53" i="93" s="1"/>
  <c r="D40" i="93"/>
  <c r="F30" i="93" s="1"/>
  <c r="K45" i="93"/>
  <c r="D60" i="93"/>
  <c r="E33" i="93"/>
  <c r="P7" i="93"/>
  <c r="AR63" i="91"/>
  <c r="AV63" i="91"/>
  <c r="AM63" i="91"/>
  <c r="AO63" i="91"/>
  <c r="AS41" i="91"/>
  <c r="AY41" i="91"/>
  <c r="AP19" i="91"/>
  <c r="AT19" i="91"/>
  <c r="AX19" i="91"/>
  <c r="AP63" i="91"/>
  <c r="AS63" i="91"/>
  <c r="AT63" i="91"/>
  <c r="AY63" i="91"/>
  <c r="AT41" i="91"/>
  <c r="AU41" i="91"/>
  <c r="AR19" i="91"/>
  <c r="AU19" i="91"/>
  <c r="AZ19" i="91"/>
  <c r="F70" i="70"/>
  <c r="F71" i="70"/>
  <c r="L70" i="70"/>
  <c r="L71" i="70"/>
  <c r="N70" i="70"/>
  <c r="O70" i="70"/>
  <c r="N71" i="70"/>
  <c r="O71" i="70"/>
  <c r="AH67" i="92"/>
  <c r="AG67" i="92"/>
  <c r="AF67" i="92"/>
  <c r="AE67" i="92"/>
  <c r="AD67" i="92"/>
  <c r="AC67" i="92"/>
  <c r="AB67" i="92"/>
  <c r="AA67" i="92"/>
  <c r="Z67" i="92"/>
  <c r="Y67" i="92"/>
  <c r="X67" i="92"/>
  <c r="W67" i="92"/>
  <c r="V67" i="92"/>
  <c r="R67" i="92"/>
  <c r="Q67" i="92"/>
  <c r="BD67" i="92" s="1"/>
  <c r="N67" i="92"/>
  <c r="M67" i="92"/>
  <c r="L67" i="92"/>
  <c r="K67" i="92"/>
  <c r="J67" i="92"/>
  <c r="I67" i="92"/>
  <c r="H67" i="92"/>
  <c r="G67" i="92"/>
  <c r="F67" i="92"/>
  <c r="E67" i="92"/>
  <c r="D67" i="92"/>
  <c r="C67" i="92"/>
  <c r="B67" i="92"/>
  <c r="AH66" i="92"/>
  <c r="AG66" i="92"/>
  <c r="AF66" i="92"/>
  <c r="AY66" i="92" s="1"/>
  <c r="AE66" i="92"/>
  <c r="AD66" i="92"/>
  <c r="AC66" i="92"/>
  <c r="AB66" i="92"/>
  <c r="AU66" i="92" s="1"/>
  <c r="AA66" i="92"/>
  <c r="Z66" i="92"/>
  <c r="Y66" i="92"/>
  <c r="X66" i="92"/>
  <c r="AQ66" i="92" s="1"/>
  <c r="W66" i="92"/>
  <c r="V66" i="92"/>
  <c r="R66" i="92"/>
  <c r="Q66" i="92"/>
  <c r="BD66" i="92" s="1"/>
  <c r="N66" i="92"/>
  <c r="M66" i="92"/>
  <c r="L66" i="92"/>
  <c r="K66" i="92"/>
  <c r="J66" i="92"/>
  <c r="I66" i="92"/>
  <c r="H66" i="92"/>
  <c r="G66" i="92"/>
  <c r="F66" i="92"/>
  <c r="E66" i="92"/>
  <c r="D66" i="92"/>
  <c r="C66" i="92"/>
  <c r="B66" i="92"/>
  <c r="AH65" i="92"/>
  <c r="AG65" i="92"/>
  <c r="AF65" i="92"/>
  <c r="AE65" i="92"/>
  <c r="AD65" i="92"/>
  <c r="AC65" i="92"/>
  <c r="AB65" i="92"/>
  <c r="AA65" i="92"/>
  <c r="Z65" i="92"/>
  <c r="Y65" i="92"/>
  <c r="X65" i="92"/>
  <c r="W65" i="92"/>
  <c r="V65" i="92"/>
  <c r="R65" i="92"/>
  <c r="Q65" i="92"/>
  <c r="BD65" i="92" s="1"/>
  <c r="N65" i="92"/>
  <c r="M65" i="92"/>
  <c r="L65" i="92"/>
  <c r="K65" i="92"/>
  <c r="J65" i="92"/>
  <c r="I65" i="92"/>
  <c r="H65" i="92"/>
  <c r="G65" i="92"/>
  <c r="F65" i="92"/>
  <c r="E65" i="92"/>
  <c r="D65" i="92"/>
  <c r="C65" i="92"/>
  <c r="B65" i="92"/>
  <c r="AH64" i="92"/>
  <c r="AG64" i="92"/>
  <c r="AF64" i="92"/>
  <c r="AE64" i="92"/>
  <c r="AD64" i="92"/>
  <c r="AC64" i="92"/>
  <c r="AB64" i="92"/>
  <c r="AA64" i="92"/>
  <c r="Z64" i="92"/>
  <c r="Y64" i="92"/>
  <c r="X64" i="92"/>
  <c r="W64" i="92"/>
  <c r="V64" i="92"/>
  <c r="R64" i="92"/>
  <c r="Q64" i="92"/>
  <c r="BD64" i="92" s="1"/>
  <c r="N64" i="92"/>
  <c r="M64" i="92"/>
  <c r="L64" i="92"/>
  <c r="K64" i="92"/>
  <c r="J64" i="92"/>
  <c r="I64" i="92"/>
  <c r="H64" i="92"/>
  <c r="G64" i="92"/>
  <c r="F64" i="92"/>
  <c r="E64" i="92"/>
  <c r="D64" i="92"/>
  <c r="C64" i="92"/>
  <c r="B64" i="92"/>
  <c r="AS63" i="92"/>
  <c r="AM63" i="92"/>
  <c r="AZ63" i="92"/>
  <c r="AY63" i="92"/>
  <c r="AX63" i="92"/>
  <c r="AW63" i="92"/>
  <c r="AV63" i="92"/>
  <c r="AU63" i="92"/>
  <c r="AT63" i="92"/>
  <c r="AR63" i="92"/>
  <c r="AQ63" i="92"/>
  <c r="AP63" i="92"/>
  <c r="AO63" i="92"/>
  <c r="S63" i="92"/>
  <c r="BF62" i="92"/>
  <c r="AZ62" i="92"/>
  <c r="AY62" i="92"/>
  <c r="AX62" i="92"/>
  <c r="AW62" i="92"/>
  <c r="AV62" i="92"/>
  <c r="AU62" i="92"/>
  <c r="AT62" i="92"/>
  <c r="AS62" i="92"/>
  <c r="AR62" i="92"/>
  <c r="AQ62" i="92"/>
  <c r="AP62" i="92"/>
  <c r="AO62" i="92"/>
  <c r="AM62" i="92"/>
  <c r="S62" i="92"/>
  <c r="AZ61" i="92"/>
  <c r="AY61" i="92"/>
  <c r="AX61" i="92"/>
  <c r="AW61" i="92"/>
  <c r="AV61" i="92"/>
  <c r="AU61" i="92"/>
  <c r="AT61" i="92"/>
  <c r="AS61" i="92"/>
  <c r="AR61" i="92"/>
  <c r="AQ61" i="92"/>
  <c r="AP61" i="92"/>
  <c r="AO61" i="92"/>
  <c r="AM61" i="92"/>
  <c r="S61" i="92"/>
  <c r="AZ60" i="92"/>
  <c r="AY60" i="92"/>
  <c r="AX60" i="92"/>
  <c r="AW60" i="92"/>
  <c r="AV60" i="92"/>
  <c r="AU60" i="92"/>
  <c r="AT60" i="92"/>
  <c r="AS60" i="92"/>
  <c r="AR60" i="92"/>
  <c r="AQ60" i="92"/>
  <c r="AP60" i="92"/>
  <c r="AO60" i="92"/>
  <c r="AM60" i="92"/>
  <c r="S60" i="92"/>
  <c r="AZ59" i="92"/>
  <c r="AY59" i="92"/>
  <c r="AX59" i="92"/>
  <c r="AW59" i="92"/>
  <c r="AV59" i="92"/>
  <c r="AU59" i="92"/>
  <c r="AT59" i="92"/>
  <c r="AS59" i="92"/>
  <c r="AR59" i="92"/>
  <c r="AQ59" i="92"/>
  <c r="AP59" i="92"/>
  <c r="AO59" i="92"/>
  <c r="AM59" i="92"/>
  <c r="S59" i="92"/>
  <c r="BF58" i="92"/>
  <c r="AZ58" i="92"/>
  <c r="AY58" i="92"/>
  <c r="AX58" i="92"/>
  <c r="AW58" i="92"/>
  <c r="AV58" i="92"/>
  <c r="AU58" i="92"/>
  <c r="AT58" i="92"/>
  <c r="AS58" i="92"/>
  <c r="AR58" i="92"/>
  <c r="AQ58" i="92"/>
  <c r="AP58" i="92"/>
  <c r="AO58" i="92"/>
  <c r="AM58" i="92"/>
  <c r="S58" i="92"/>
  <c r="BF57" i="92"/>
  <c r="AZ57" i="92"/>
  <c r="AY57" i="92"/>
  <c r="AX57" i="92"/>
  <c r="AW57" i="92"/>
  <c r="AV57" i="92"/>
  <c r="AU57" i="92"/>
  <c r="AT57" i="92"/>
  <c r="AS57" i="92"/>
  <c r="AR57" i="92"/>
  <c r="AQ57" i="92"/>
  <c r="AP57" i="92"/>
  <c r="AO57" i="92"/>
  <c r="AM57" i="92"/>
  <c r="S57" i="92"/>
  <c r="BF56" i="92"/>
  <c r="AZ56" i="92"/>
  <c r="AY56" i="92"/>
  <c r="AX56" i="92"/>
  <c r="AW56" i="92"/>
  <c r="AV56" i="92"/>
  <c r="AU56" i="92"/>
  <c r="AT56" i="92"/>
  <c r="AS56" i="92"/>
  <c r="AR56" i="92"/>
  <c r="AQ56" i="92"/>
  <c r="AP56" i="92"/>
  <c r="AO56" i="92"/>
  <c r="AM56" i="92"/>
  <c r="S56" i="92"/>
  <c r="BF55" i="92"/>
  <c r="AZ55" i="92"/>
  <c r="AY55" i="92"/>
  <c r="AX55" i="92"/>
  <c r="AW55" i="92"/>
  <c r="AV55" i="92"/>
  <c r="AU55" i="92"/>
  <c r="AT55" i="92"/>
  <c r="AS55" i="92"/>
  <c r="AR55" i="92"/>
  <c r="AQ55" i="92"/>
  <c r="AP55" i="92"/>
  <c r="AO55" i="92"/>
  <c r="AM55" i="92"/>
  <c r="S55" i="92"/>
  <c r="BF54" i="92"/>
  <c r="AZ54" i="92"/>
  <c r="AY54" i="92"/>
  <c r="AX54" i="92"/>
  <c r="AW54" i="92"/>
  <c r="AV54" i="92"/>
  <c r="AU54" i="92"/>
  <c r="AT54" i="92"/>
  <c r="AS54" i="92"/>
  <c r="AR54" i="92"/>
  <c r="AQ54" i="92"/>
  <c r="AP54" i="92"/>
  <c r="AO54" i="92"/>
  <c r="AM54" i="92"/>
  <c r="S54" i="92"/>
  <c r="BF53" i="92"/>
  <c r="AZ53" i="92"/>
  <c r="AY53" i="92"/>
  <c r="AX53" i="92"/>
  <c r="AW53" i="92"/>
  <c r="AV53" i="92"/>
  <c r="AU53" i="92"/>
  <c r="AT53" i="92"/>
  <c r="AS53" i="92"/>
  <c r="AR53" i="92"/>
  <c r="AQ53" i="92"/>
  <c r="AP53" i="92"/>
  <c r="AO53" i="92"/>
  <c r="AM53" i="92"/>
  <c r="S53" i="92"/>
  <c r="BF52" i="92"/>
  <c r="AZ52" i="92"/>
  <c r="AY52" i="92"/>
  <c r="AX52" i="92"/>
  <c r="AW52" i="92"/>
  <c r="AV52" i="92"/>
  <c r="AU52" i="92"/>
  <c r="AT52" i="92"/>
  <c r="AS52" i="92"/>
  <c r="AR52" i="92"/>
  <c r="AQ52" i="92"/>
  <c r="AP52" i="92"/>
  <c r="AO52" i="92"/>
  <c r="AM52" i="92"/>
  <c r="BF51" i="92"/>
  <c r="AZ51" i="92"/>
  <c r="AY51" i="92"/>
  <c r="AX51" i="92"/>
  <c r="AW51" i="92"/>
  <c r="AV51" i="92"/>
  <c r="AU51" i="92"/>
  <c r="AT51" i="92"/>
  <c r="AS51" i="92"/>
  <c r="AR51" i="92"/>
  <c r="AQ51" i="92"/>
  <c r="AP51" i="92"/>
  <c r="AO51" i="92"/>
  <c r="AM51" i="92"/>
  <c r="AL45" i="92"/>
  <c r="AK45" i="92"/>
  <c r="AH45" i="92"/>
  <c r="AG45" i="92"/>
  <c r="AF45" i="92"/>
  <c r="AE45" i="92"/>
  <c r="AD45" i="92"/>
  <c r="AC45" i="92"/>
  <c r="AB45" i="92"/>
  <c r="AA45" i="92"/>
  <c r="Z45" i="92"/>
  <c r="Y45" i="92"/>
  <c r="X45" i="92"/>
  <c r="W45" i="92"/>
  <c r="V45" i="92"/>
  <c r="R45" i="92"/>
  <c r="Q45" i="92"/>
  <c r="N45" i="92"/>
  <c r="M45" i="92"/>
  <c r="L45" i="92"/>
  <c r="K45" i="92"/>
  <c r="J45" i="92"/>
  <c r="I45" i="92"/>
  <c r="H45" i="92"/>
  <c r="G45" i="92"/>
  <c r="F45" i="92"/>
  <c r="E45" i="92"/>
  <c r="D45" i="92"/>
  <c r="C45" i="92"/>
  <c r="B45" i="92"/>
  <c r="AL44" i="92"/>
  <c r="AK44" i="92"/>
  <c r="AH44" i="92"/>
  <c r="AG44" i="92"/>
  <c r="AF44" i="92"/>
  <c r="AE44" i="92"/>
  <c r="AD44" i="92"/>
  <c r="AC44" i="92"/>
  <c r="AB44" i="92"/>
  <c r="AA44" i="92"/>
  <c r="Z44" i="92"/>
  <c r="Y44" i="92"/>
  <c r="X44" i="92"/>
  <c r="W44" i="92"/>
  <c r="R44" i="92"/>
  <c r="Q44" i="92"/>
  <c r="N44" i="92"/>
  <c r="M44" i="92"/>
  <c r="L44" i="92"/>
  <c r="K44" i="92"/>
  <c r="J44" i="92"/>
  <c r="I44" i="92"/>
  <c r="H44" i="92"/>
  <c r="G44" i="92"/>
  <c r="F44" i="92"/>
  <c r="E44" i="92"/>
  <c r="D44" i="92"/>
  <c r="C44" i="92"/>
  <c r="B44" i="92"/>
  <c r="AO44" i="92" s="1"/>
  <c r="AL43" i="92"/>
  <c r="AK43" i="92"/>
  <c r="AH43" i="92"/>
  <c r="AG43" i="92"/>
  <c r="AF43" i="92"/>
  <c r="AE43" i="92"/>
  <c r="AD43" i="92"/>
  <c r="AC43" i="92"/>
  <c r="AB43" i="92"/>
  <c r="AA43" i="92"/>
  <c r="Z43" i="92"/>
  <c r="Y43" i="92"/>
  <c r="X43" i="92"/>
  <c r="W43" i="92"/>
  <c r="R43" i="92"/>
  <c r="Q43" i="92"/>
  <c r="N43" i="92"/>
  <c r="M43" i="92"/>
  <c r="L43" i="92"/>
  <c r="K43" i="92"/>
  <c r="J43" i="92"/>
  <c r="I43" i="92"/>
  <c r="H43" i="92"/>
  <c r="G43" i="92"/>
  <c r="F43" i="92"/>
  <c r="E43" i="92"/>
  <c r="D43" i="92"/>
  <c r="C43" i="92"/>
  <c r="B43" i="92"/>
  <c r="AO43" i="92" s="1"/>
  <c r="AL42" i="92"/>
  <c r="AK42" i="92"/>
  <c r="AH42" i="92"/>
  <c r="AG42" i="92"/>
  <c r="AF42" i="92"/>
  <c r="AE42" i="92"/>
  <c r="AD42" i="92"/>
  <c r="AC42" i="92"/>
  <c r="AB42" i="92"/>
  <c r="AA42" i="92"/>
  <c r="Z42" i="92"/>
  <c r="Y42" i="92"/>
  <c r="X42" i="92"/>
  <c r="W42" i="92"/>
  <c r="R42" i="92"/>
  <c r="Q42" i="92"/>
  <c r="N42" i="92"/>
  <c r="M42" i="92"/>
  <c r="L42" i="92"/>
  <c r="K42" i="92"/>
  <c r="J42" i="92"/>
  <c r="I42" i="92"/>
  <c r="H42" i="92"/>
  <c r="G42" i="92"/>
  <c r="F42" i="92"/>
  <c r="E42" i="92"/>
  <c r="D42" i="92"/>
  <c r="C42" i="92"/>
  <c r="B42" i="92"/>
  <c r="AO42" i="92" s="1"/>
  <c r="AM41" i="92"/>
  <c r="BD41" i="92"/>
  <c r="BA41" i="92"/>
  <c r="AZ41" i="92"/>
  <c r="AY41" i="92"/>
  <c r="AX41" i="92"/>
  <c r="AW41" i="92"/>
  <c r="AV41" i="92"/>
  <c r="AU41" i="92"/>
  <c r="AT41" i="92"/>
  <c r="AS41" i="92"/>
  <c r="AR41" i="92"/>
  <c r="AQ41" i="92"/>
  <c r="AP41" i="92"/>
  <c r="AO41" i="92"/>
  <c r="S41" i="92"/>
  <c r="BE40" i="92"/>
  <c r="BD40" i="92"/>
  <c r="BA40" i="92"/>
  <c r="AZ40" i="92"/>
  <c r="AY40" i="92"/>
  <c r="AX40" i="92"/>
  <c r="AW40" i="92"/>
  <c r="AV40" i="92"/>
  <c r="AU40" i="92"/>
  <c r="AT40" i="92"/>
  <c r="AS40" i="92"/>
  <c r="AR40" i="92"/>
  <c r="AQ40" i="92"/>
  <c r="AP40" i="92"/>
  <c r="AO40" i="92"/>
  <c r="AM40" i="92"/>
  <c r="S40" i="92"/>
  <c r="BE39" i="92"/>
  <c r="BD39" i="92"/>
  <c r="BA39" i="92"/>
  <c r="AZ39" i="92"/>
  <c r="AY39" i="92"/>
  <c r="AX39" i="92"/>
  <c r="AW39" i="92"/>
  <c r="AV39" i="92"/>
  <c r="AU39" i="92"/>
  <c r="AT39" i="92"/>
  <c r="AS39" i="92"/>
  <c r="AR39" i="92"/>
  <c r="AQ39" i="92"/>
  <c r="AP39" i="92"/>
  <c r="AO39" i="92"/>
  <c r="AM39" i="92"/>
  <c r="S39" i="92"/>
  <c r="BE38" i="92"/>
  <c r="BD38" i="92"/>
  <c r="BA38" i="92"/>
  <c r="AZ38" i="92"/>
  <c r="AY38" i="92"/>
  <c r="AX38" i="92"/>
  <c r="AW38" i="92"/>
  <c r="AV38" i="92"/>
  <c r="AU38" i="92"/>
  <c r="AT38" i="92"/>
  <c r="AS38" i="92"/>
  <c r="AR38" i="92"/>
  <c r="AQ38" i="92"/>
  <c r="AP38" i="92"/>
  <c r="AO38" i="92"/>
  <c r="AM38" i="92"/>
  <c r="S38" i="92"/>
  <c r="BE37" i="92"/>
  <c r="BD37" i="92"/>
  <c r="BA37" i="92"/>
  <c r="AZ37" i="92"/>
  <c r="AY37" i="92"/>
  <c r="AX37" i="92"/>
  <c r="AW37" i="92"/>
  <c r="AV37" i="92"/>
  <c r="AU37" i="92"/>
  <c r="AT37" i="92"/>
  <c r="AS37" i="92"/>
  <c r="AR37" i="92"/>
  <c r="AQ37" i="92"/>
  <c r="AP37" i="92"/>
  <c r="AO37" i="92"/>
  <c r="AM37" i="92"/>
  <c r="S37" i="92"/>
  <c r="BE36" i="92"/>
  <c r="BD36" i="92"/>
  <c r="BA36" i="92"/>
  <c r="AZ36" i="92"/>
  <c r="AY36" i="92"/>
  <c r="AX36" i="92"/>
  <c r="AW36" i="92"/>
  <c r="AV36" i="92"/>
  <c r="AU36" i="92"/>
  <c r="AT36" i="92"/>
  <c r="AS36" i="92"/>
  <c r="AR36" i="92"/>
  <c r="AQ36" i="92"/>
  <c r="AP36" i="92"/>
  <c r="AO36" i="92"/>
  <c r="AM36" i="92"/>
  <c r="S36" i="92"/>
  <c r="BE35" i="92"/>
  <c r="BD35" i="92"/>
  <c r="BA35" i="92"/>
  <c r="AZ35" i="92"/>
  <c r="AY35" i="92"/>
  <c r="AX35" i="92"/>
  <c r="AW35" i="92"/>
  <c r="AV35" i="92"/>
  <c r="AU35" i="92"/>
  <c r="AT35" i="92"/>
  <c r="AS35" i="92"/>
  <c r="AR35" i="92"/>
  <c r="AQ35" i="92"/>
  <c r="AP35" i="92"/>
  <c r="AO35" i="92"/>
  <c r="AM35" i="92"/>
  <c r="S35" i="92"/>
  <c r="BE34" i="92"/>
  <c r="BD34" i="92"/>
  <c r="BA34" i="92"/>
  <c r="AZ34" i="92"/>
  <c r="AY34" i="92"/>
  <c r="AX34" i="92"/>
  <c r="AW34" i="92"/>
  <c r="AV34" i="92"/>
  <c r="AU34" i="92"/>
  <c r="AT34" i="92"/>
  <c r="AS34" i="92"/>
  <c r="AR34" i="92"/>
  <c r="AQ34" i="92"/>
  <c r="AP34" i="92"/>
  <c r="AO34" i="92"/>
  <c r="AM34" i="92"/>
  <c r="S34" i="92"/>
  <c r="BE33" i="92"/>
  <c r="BD33" i="92"/>
  <c r="BA33" i="92"/>
  <c r="AZ33" i="92"/>
  <c r="AY33" i="92"/>
  <c r="AX33" i="92"/>
  <c r="AW33" i="92"/>
  <c r="AV33" i="92"/>
  <c r="AU33" i="92"/>
  <c r="AT33" i="92"/>
  <c r="AS33" i="92"/>
  <c r="AR33" i="92"/>
  <c r="AQ33" i="92"/>
  <c r="AP33" i="92"/>
  <c r="AO33" i="92"/>
  <c r="AM33" i="92"/>
  <c r="S33" i="92"/>
  <c r="BE32" i="92"/>
  <c r="BD32" i="92"/>
  <c r="BA32" i="92"/>
  <c r="AZ32" i="92"/>
  <c r="AY32" i="92"/>
  <c r="AX32" i="92"/>
  <c r="AW32" i="92"/>
  <c r="AV32" i="92"/>
  <c r="AU32" i="92"/>
  <c r="AT32" i="92"/>
  <c r="AS32" i="92"/>
  <c r="AR32" i="92"/>
  <c r="AQ32" i="92"/>
  <c r="AP32" i="92"/>
  <c r="AO32" i="92"/>
  <c r="AM32" i="92"/>
  <c r="S32" i="92"/>
  <c r="BD31" i="92"/>
  <c r="BF31" i="92" s="1"/>
  <c r="BA31" i="92"/>
  <c r="AZ31" i="92"/>
  <c r="AY31" i="92"/>
  <c r="AX31" i="92"/>
  <c r="AW31" i="92"/>
  <c r="AV31" i="92"/>
  <c r="AU31" i="92"/>
  <c r="AT31" i="92"/>
  <c r="AS31" i="92"/>
  <c r="AR31" i="92"/>
  <c r="AQ31" i="92"/>
  <c r="AP31" i="92"/>
  <c r="AO31" i="92"/>
  <c r="AM31" i="92"/>
  <c r="S31" i="92"/>
  <c r="BE30" i="92"/>
  <c r="BD30" i="92"/>
  <c r="BA30" i="92"/>
  <c r="AZ30" i="92"/>
  <c r="AY30" i="92"/>
  <c r="AX30" i="92"/>
  <c r="AW30" i="92"/>
  <c r="AV30" i="92"/>
  <c r="AU30" i="92"/>
  <c r="AT30" i="92"/>
  <c r="AS30" i="92"/>
  <c r="AR30" i="92"/>
  <c r="AQ30" i="92"/>
  <c r="AP30" i="92"/>
  <c r="AO30" i="92"/>
  <c r="AM30" i="92"/>
  <c r="S30" i="92"/>
  <c r="BE29" i="92"/>
  <c r="BD29" i="92"/>
  <c r="BA29" i="92"/>
  <c r="AZ29" i="92"/>
  <c r="AY29" i="92"/>
  <c r="AX29" i="92"/>
  <c r="AW29" i="92"/>
  <c r="AV29" i="92"/>
  <c r="AU29" i="92"/>
  <c r="AT29" i="92"/>
  <c r="AS29" i="92"/>
  <c r="AR29" i="92"/>
  <c r="AQ29" i="92"/>
  <c r="AP29" i="92"/>
  <c r="AO29" i="92"/>
  <c r="AM29" i="92"/>
  <c r="S29" i="92"/>
  <c r="S26" i="92"/>
  <c r="S48" i="92" s="1"/>
  <c r="AM48" i="92" s="1"/>
  <c r="BF48" i="92" s="1"/>
  <c r="U24" i="92"/>
  <c r="AL23" i="92"/>
  <c r="AK23" i="92"/>
  <c r="AH23" i="92"/>
  <c r="AG23" i="92"/>
  <c r="AF23" i="92"/>
  <c r="AE23" i="92"/>
  <c r="AD23" i="92"/>
  <c r="AC23" i="92"/>
  <c r="AB23" i="92"/>
  <c r="AA23" i="92"/>
  <c r="Z23" i="92"/>
  <c r="Y23" i="92"/>
  <c r="X23" i="92"/>
  <c r="W23" i="92"/>
  <c r="V23" i="92"/>
  <c r="R23" i="92"/>
  <c r="Q23" i="92"/>
  <c r="N23" i="92"/>
  <c r="M23" i="92"/>
  <c r="L23" i="92"/>
  <c r="K23" i="92"/>
  <c r="J23" i="92"/>
  <c r="I23" i="92"/>
  <c r="H23" i="92"/>
  <c r="G23" i="92"/>
  <c r="F23" i="92"/>
  <c r="E23" i="92"/>
  <c r="D23" i="92"/>
  <c r="C23" i="92"/>
  <c r="B23" i="92"/>
  <c r="AL22" i="92"/>
  <c r="AM22" i="92" s="1"/>
  <c r="AK22" i="92"/>
  <c r="AH22" i="92"/>
  <c r="AG22" i="92"/>
  <c r="AF22" i="92"/>
  <c r="AE22" i="92"/>
  <c r="AD22" i="92"/>
  <c r="AC22" i="92"/>
  <c r="AB22" i="92"/>
  <c r="AA22" i="92"/>
  <c r="Z22" i="92"/>
  <c r="Y22" i="92"/>
  <c r="X22" i="92"/>
  <c r="W22" i="92"/>
  <c r="V22" i="92"/>
  <c r="R22" i="92"/>
  <c r="Q22" i="92"/>
  <c r="N22" i="92"/>
  <c r="M22" i="92"/>
  <c r="L22" i="92"/>
  <c r="K22" i="92"/>
  <c r="J22" i="92"/>
  <c r="I22" i="92"/>
  <c r="H22" i="92"/>
  <c r="G22" i="92"/>
  <c r="F22" i="92"/>
  <c r="E22" i="92"/>
  <c r="D22" i="92"/>
  <c r="C22" i="92"/>
  <c r="B22" i="92"/>
  <c r="AL21" i="92"/>
  <c r="AK21" i="92"/>
  <c r="AH21" i="92"/>
  <c r="AG21" i="92"/>
  <c r="AF21" i="92"/>
  <c r="AE21" i="92"/>
  <c r="AD21" i="92"/>
  <c r="AC21" i="92"/>
  <c r="AB21" i="92"/>
  <c r="AA21" i="92"/>
  <c r="Z21" i="92"/>
  <c r="Y21" i="92"/>
  <c r="X21" i="92"/>
  <c r="W21" i="92"/>
  <c r="V21" i="92"/>
  <c r="R21" i="92"/>
  <c r="Q21" i="92"/>
  <c r="N21" i="92"/>
  <c r="M21" i="92"/>
  <c r="L21" i="92"/>
  <c r="K21" i="92"/>
  <c r="J21" i="92"/>
  <c r="I21" i="92"/>
  <c r="H21" i="92"/>
  <c r="G21" i="92"/>
  <c r="F21" i="92"/>
  <c r="E21" i="92"/>
  <c r="D21" i="92"/>
  <c r="C21" i="92"/>
  <c r="B21" i="92"/>
  <c r="AL20" i="92"/>
  <c r="AK20" i="92"/>
  <c r="AH20" i="92"/>
  <c r="AG20" i="92"/>
  <c r="AF20" i="92"/>
  <c r="AE20" i="92"/>
  <c r="AD20" i="92"/>
  <c r="AC20" i="92"/>
  <c r="AB20" i="92"/>
  <c r="AA20" i="92"/>
  <c r="Z20" i="92"/>
  <c r="Y20" i="92"/>
  <c r="X20" i="92"/>
  <c r="W20" i="92"/>
  <c r="V20" i="92"/>
  <c r="R20" i="92"/>
  <c r="Q20" i="92"/>
  <c r="N20" i="92"/>
  <c r="M20" i="92"/>
  <c r="L20" i="92"/>
  <c r="K20" i="92"/>
  <c r="J20" i="92"/>
  <c r="I20" i="92"/>
  <c r="H20" i="92"/>
  <c r="G20" i="92"/>
  <c r="F20" i="92"/>
  <c r="E20" i="92"/>
  <c r="D20" i="92"/>
  <c r="C20" i="92"/>
  <c r="B20" i="92"/>
  <c r="AX19" i="92"/>
  <c r="AO19" i="92"/>
  <c r="BA19" i="92"/>
  <c r="AZ19" i="92"/>
  <c r="AY19" i="92"/>
  <c r="AW19" i="92"/>
  <c r="AV19" i="92"/>
  <c r="AU19" i="92"/>
  <c r="AT19" i="92"/>
  <c r="AS19" i="92"/>
  <c r="AR19" i="92"/>
  <c r="AQ19" i="92"/>
  <c r="AP19" i="92"/>
  <c r="A63" i="92"/>
  <c r="BF18" i="92"/>
  <c r="BA18" i="92"/>
  <c r="AZ18" i="92"/>
  <c r="AY18" i="92"/>
  <c r="AX18" i="92"/>
  <c r="AW18" i="92"/>
  <c r="AV18" i="92"/>
  <c r="AU18" i="92"/>
  <c r="AT18" i="92"/>
  <c r="AS18" i="92"/>
  <c r="AR18" i="92"/>
  <c r="AQ18" i="92"/>
  <c r="AP18" i="92"/>
  <c r="AO18" i="92"/>
  <c r="AM18" i="92"/>
  <c r="S18" i="92"/>
  <c r="BF17" i="92"/>
  <c r="BA17" i="92"/>
  <c r="AZ17" i="92"/>
  <c r="AY17" i="92"/>
  <c r="AX17" i="92"/>
  <c r="AW17" i="92"/>
  <c r="AV17" i="92"/>
  <c r="AU17" i="92"/>
  <c r="AT17" i="92"/>
  <c r="AS17" i="92"/>
  <c r="AR17" i="92"/>
  <c r="AQ17" i="92"/>
  <c r="AP17" i="92"/>
  <c r="AO17" i="92"/>
  <c r="AM17" i="92"/>
  <c r="S17" i="92"/>
  <c r="BF16" i="92"/>
  <c r="BA16" i="92"/>
  <c r="AZ16" i="92"/>
  <c r="AY16" i="92"/>
  <c r="AX16" i="92"/>
  <c r="AW16" i="92"/>
  <c r="AV16" i="92"/>
  <c r="AU16" i="92"/>
  <c r="AT16" i="92"/>
  <c r="AS16" i="92"/>
  <c r="AR16" i="92"/>
  <c r="AQ16" i="92"/>
  <c r="AP16" i="92"/>
  <c r="AO16" i="92"/>
  <c r="AM16" i="92"/>
  <c r="S16" i="92"/>
  <c r="BF15" i="92"/>
  <c r="BA15" i="92"/>
  <c r="AZ15" i="92"/>
  <c r="AY15" i="92"/>
  <c r="AX15" i="92"/>
  <c r="AW15" i="92"/>
  <c r="AV15" i="92"/>
  <c r="AU15" i="92"/>
  <c r="AT15" i="92"/>
  <c r="AS15" i="92"/>
  <c r="AR15" i="92"/>
  <c r="AQ15" i="92"/>
  <c r="AP15" i="92"/>
  <c r="AO15" i="92"/>
  <c r="AM15" i="92"/>
  <c r="S15" i="92"/>
  <c r="BA14" i="92"/>
  <c r="AZ14" i="92"/>
  <c r="AY14" i="92"/>
  <c r="AX14" i="92"/>
  <c r="AW14" i="92"/>
  <c r="AV14" i="92"/>
  <c r="AU14" i="92"/>
  <c r="AT14" i="92"/>
  <c r="AS14" i="92"/>
  <c r="AR14" i="92"/>
  <c r="AQ14" i="92"/>
  <c r="AP14" i="92"/>
  <c r="AO14" i="92"/>
  <c r="AM14" i="92"/>
  <c r="S14" i="92"/>
  <c r="BA13" i="92"/>
  <c r="AZ13" i="92"/>
  <c r="AY13" i="92"/>
  <c r="AX13" i="92"/>
  <c r="AW13" i="92"/>
  <c r="AV13" i="92"/>
  <c r="AU13" i="92"/>
  <c r="AT13" i="92"/>
  <c r="AS13" i="92"/>
  <c r="AR13" i="92"/>
  <c r="AQ13" i="92"/>
  <c r="AP13" i="92"/>
  <c r="AO13" i="92"/>
  <c r="AM13" i="92"/>
  <c r="S13" i="92"/>
  <c r="BA12" i="92"/>
  <c r="AZ12" i="92"/>
  <c r="AY12" i="92"/>
  <c r="AX12" i="92"/>
  <c r="AW12" i="92"/>
  <c r="AV12" i="92"/>
  <c r="AU12" i="92"/>
  <c r="AT12" i="92"/>
  <c r="AS12" i="92"/>
  <c r="AR12" i="92"/>
  <c r="AQ12" i="92"/>
  <c r="AP12" i="92"/>
  <c r="AO12" i="92"/>
  <c r="AM12" i="92"/>
  <c r="S12" i="92"/>
  <c r="BA11" i="92"/>
  <c r="AZ11" i="92"/>
  <c r="AY11" i="92"/>
  <c r="AX11" i="92"/>
  <c r="AW11" i="92"/>
  <c r="AV11" i="92"/>
  <c r="AU11" i="92"/>
  <c r="AT11" i="92"/>
  <c r="AS11" i="92"/>
  <c r="AR11" i="92"/>
  <c r="AQ11" i="92"/>
  <c r="AP11" i="92"/>
  <c r="AO11" i="92"/>
  <c r="AM11" i="92"/>
  <c r="S11" i="92"/>
  <c r="BA10" i="92"/>
  <c r="AZ10" i="92"/>
  <c r="AY10" i="92"/>
  <c r="AX10" i="92"/>
  <c r="AW10" i="92"/>
  <c r="AV10" i="92"/>
  <c r="AU10" i="92"/>
  <c r="AT10" i="92"/>
  <c r="AS10" i="92"/>
  <c r="AR10" i="92"/>
  <c r="AQ10" i="92"/>
  <c r="AP10" i="92"/>
  <c r="AO10" i="92"/>
  <c r="AM10" i="92"/>
  <c r="S10" i="92"/>
  <c r="BA9" i="92"/>
  <c r="AZ9" i="92"/>
  <c r="AY9" i="92"/>
  <c r="AX9" i="92"/>
  <c r="AW9" i="92"/>
  <c r="AV9" i="92"/>
  <c r="AU9" i="92"/>
  <c r="AT9" i="92"/>
  <c r="AS9" i="92"/>
  <c r="AR9" i="92"/>
  <c r="AQ9" i="92"/>
  <c r="AP9" i="92"/>
  <c r="AO9" i="92"/>
  <c r="AM9" i="92"/>
  <c r="S9" i="92"/>
  <c r="BA8" i="92"/>
  <c r="AZ8" i="92"/>
  <c r="AY8" i="92"/>
  <c r="AX8" i="92"/>
  <c r="AW8" i="92"/>
  <c r="AV8" i="92"/>
  <c r="AU8" i="92"/>
  <c r="AT8" i="92"/>
  <c r="AS8" i="92"/>
  <c r="AR8" i="92"/>
  <c r="AQ8" i="92"/>
  <c r="AP8" i="92"/>
  <c r="AO8" i="92"/>
  <c r="AM8" i="92"/>
  <c r="BA7" i="92"/>
  <c r="AZ7" i="92"/>
  <c r="AY7" i="92"/>
  <c r="AX7" i="92"/>
  <c r="AW7" i="92"/>
  <c r="AV7" i="92"/>
  <c r="AU7" i="92"/>
  <c r="AT7" i="92"/>
  <c r="AS7" i="92"/>
  <c r="AR7" i="92"/>
  <c r="AQ7" i="92"/>
  <c r="AP7" i="92"/>
  <c r="AO7" i="92"/>
  <c r="AM7" i="92"/>
  <c r="AL67" i="91"/>
  <c r="AK67" i="91"/>
  <c r="BD67" i="91" s="1"/>
  <c r="AH67" i="91"/>
  <c r="AG67" i="91"/>
  <c r="AF67" i="91"/>
  <c r="AE67" i="91"/>
  <c r="AD67" i="91"/>
  <c r="AC67" i="91"/>
  <c r="AB67" i="91"/>
  <c r="AA67" i="91"/>
  <c r="Z67" i="91"/>
  <c r="Y67" i="91"/>
  <c r="X67" i="91"/>
  <c r="W67" i="91"/>
  <c r="V67" i="91"/>
  <c r="N67" i="91"/>
  <c r="M67" i="91"/>
  <c r="L67" i="91"/>
  <c r="K67" i="91"/>
  <c r="J67" i="91"/>
  <c r="I67" i="91"/>
  <c r="H67" i="91"/>
  <c r="G67" i="91"/>
  <c r="F67" i="91"/>
  <c r="E67" i="91"/>
  <c r="D67" i="91"/>
  <c r="C67" i="91"/>
  <c r="B67" i="91"/>
  <c r="AL66" i="91"/>
  <c r="AK66" i="91"/>
  <c r="BD66" i="91" s="1"/>
  <c r="AH66" i="91"/>
  <c r="AG66" i="91"/>
  <c r="AF66" i="91"/>
  <c r="AE66" i="91"/>
  <c r="AD66" i="91"/>
  <c r="AC66" i="91"/>
  <c r="AB66" i="91"/>
  <c r="AA66" i="91"/>
  <c r="Z66" i="91"/>
  <c r="Y66" i="91"/>
  <c r="X66" i="91"/>
  <c r="W66" i="91"/>
  <c r="V66" i="91"/>
  <c r="N66" i="91"/>
  <c r="M66" i="91"/>
  <c r="L66" i="91"/>
  <c r="K66" i="91"/>
  <c r="J66" i="91"/>
  <c r="I66" i="91"/>
  <c r="H66" i="91"/>
  <c r="G66" i="91"/>
  <c r="F66" i="91"/>
  <c r="E66" i="91"/>
  <c r="D66" i="91"/>
  <c r="C66" i="91"/>
  <c r="B66" i="91"/>
  <c r="AL65" i="91"/>
  <c r="AK65" i="91"/>
  <c r="BD65" i="91" s="1"/>
  <c r="AH65" i="91"/>
  <c r="AG65" i="91"/>
  <c r="AF65" i="91"/>
  <c r="AE65" i="91"/>
  <c r="AD65" i="91"/>
  <c r="AC65" i="91"/>
  <c r="AB65" i="91"/>
  <c r="AA65" i="91"/>
  <c r="Z65" i="91"/>
  <c r="Y65" i="91"/>
  <c r="X65" i="91"/>
  <c r="W65" i="91"/>
  <c r="V65" i="91"/>
  <c r="N65" i="91"/>
  <c r="M65" i="91"/>
  <c r="L65" i="91"/>
  <c r="K65" i="91"/>
  <c r="J65" i="91"/>
  <c r="I65" i="91"/>
  <c r="H65" i="91"/>
  <c r="G65" i="91"/>
  <c r="F65" i="91"/>
  <c r="E65" i="91"/>
  <c r="D65" i="91"/>
  <c r="C65" i="91"/>
  <c r="B65" i="91"/>
  <c r="AL64" i="91"/>
  <c r="BE64" i="91" s="1"/>
  <c r="AK64" i="91"/>
  <c r="BD64" i="91" s="1"/>
  <c r="AH64" i="91"/>
  <c r="AG64" i="91"/>
  <c r="AF64" i="91"/>
  <c r="AE64" i="91"/>
  <c r="AD64" i="91"/>
  <c r="AC64" i="91"/>
  <c r="AB64" i="91"/>
  <c r="AA64" i="91"/>
  <c r="Z64" i="91"/>
  <c r="Y64" i="91"/>
  <c r="X64" i="91"/>
  <c r="W64" i="91"/>
  <c r="V64" i="91"/>
  <c r="AO64" i="91" s="1"/>
  <c r="N64" i="91"/>
  <c r="M64" i="91"/>
  <c r="L64" i="91"/>
  <c r="K64" i="91"/>
  <c r="J64" i="91"/>
  <c r="I64" i="91"/>
  <c r="H64" i="91"/>
  <c r="G64" i="91"/>
  <c r="F64" i="91"/>
  <c r="E64" i="91"/>
  <c r="D64" i="91"/>
  <c r="C64" i="91"/>
  <c r="BF62" i="91"/>
  <c r="BA62" i="91"/>
  <c r="AZ62" i="91"/>
  <c r="AY62" i="91"/>
  <c r="AX62" i="91"/>
  <c r="AW62" i="91"/>
  <c r="AV62" i="91"/>
  <c r="AU62" i="91"/>
  <c r="AT62" i="91"/>
  <c r="AS62" i="91"/>
  <c r="AR62" i="91"/>
  <c r="AQ62" i="91"/>
  <c r="AP62" i="91"/>
  <c r="AO62" i="91"/>
  <c r="AM62" i="91"/>
  <c r="BF61" i="91"/>
  <c r="BA61" i="91"/>
  <c r="AZ61" i="91"/>
  <c r="AY61" i="91"/>
  <c r="AX61" i="91"/>
  <c r="AW61" i="91"/>
  <c r="AV61" i="91"/>
  <c r="AU61" i="91"/>
  <c r="AT61" i="91"/>
  <c r="AS61" i="91"/>
  <c r="AR61" i="91"/>
  <c r="AQ61" i="91"/>
  <c r="AP61" i="91"/>
  <c r="AO61" i="91"/>
  <c r="AM61" i="91"/>
  <c r="BA60" i="91"/>
  <c r="AZ60" i="91"/>
  <c r="AY60" i="91"/>
  <c r="AX60" i="91"/>
  <c r="AW60" i="91"/>
  <c r="AV60" i="91"/>
  <c r="AU60" i="91"/>
  <c r="AT60" i="91"/>
  <c r="AS60" i="91"/>
  <c r="AR60" i="91"/>
  <c r="AQ60" i="91"/>
  <c r="AP60" i="91"/>
  <c r="AO60" i="91"/>
  <c r="AM60" i="91"/>
  <c r="BA59" i="91"/>
  <c r="AZ59" i="91"/>
  <c r="AY59" i="91"/>
  <c r="AX59" i="91"/>
  <c r="AW59" i="91"/>
  <c r="AV59" i="91"/>
  <c r="AU59" i="91"/>
  <c r="AT59" i="91"/>
  <c r="AS59" i="91"/>
  <c r="AR59" i="91"/>
  <c r="AQ59" i="91"/>
  <c r="AP59" i="91"/>
  <c r="AO59" i="91"/>
  <c r="AM59" i="91"/>
  <c r="BA58" i="91"/>
  <c r="AZ58" i="91"/>
  <c r="AY58" i="91"/>
  <c r="AX58" i="91"/>
  <c r="AW58" i="91"/>
  <c r="AV58" i="91"/>
  <c r="AU58" i="91"/>
  <c r="AT58" i="91"/>
  <c r="AS58" i="91"/>
  <c r="AR58" i="91"/>
  <c r="AQ58" i="91"/>
  <c r="AP58" i="91"/>
  <c r="AO58" i="91"/>
  <c r="AM58" i="91"/>
  <c r="BA57" i="91"/>
  <c r="AZ57" i="91"/>
  <c r="AY57" i="91"/>
  <c r="AX57" i="91"/>
  <c r="AW57" i="91"/>
  <c r="AV57" i="91"/>
  <c r="AU57" i="91"/>
  <c r="AT57" i="91"/>
  <c r="AS57" i="91"/>
  <c r="AR57" i="91"/>
  <c r="AQ57" i="91"/>
  <c r="AP57" i="91"/>
  <c r="AO57" i="91"/>
  <c r="AM57" i="91"/>
  <c r="BA56" i="91"/>
  <c r="AZ56" i="91"/>
  <c r="AY56" i="91"/>
  <c r="AX56" i="91"/>
  <c r="AW56" i="91"/>
  <c r="AV56" i="91"/>
  <c r="AU56" i="91"/>
  <c r="AT56" i="91"/>
  <c r="AS56" i="91"/>
  <c r="AR56" i="91"/>
  <c r="AQ56" i="91"/>
  <c r="AP56" i="91"/>
  <c r="AO56" i="91"/>
  <c r="AM56" i="91"/>
  <c r="BA55" i="91"/>
  <c r="AZ55" i="91"/>
  <c r="AY55" i="91"/>
  <c r="AX55" i="91"/>
  <c r="AW55" i="91"/>
  <c r="AV55" i="91"/>
  <c r="AU55" i="91"/>
  <c r="AT55" i="91"/>
  <c r="AS55" i="91"/>
  <c r="AR55" i="91"/>
  <c r="AQ55" i="91"/>
  <c r="AP55" i="91"/>
  <c r="AO55" i="91"/>
  <c r="AM55" i="91"/>
  <c r="BA54" i="91"/>
  <c r="AZ54" i="91"/>
  <c r="AY54" i="91"/>
  <c r="AX54" i="91"/>
  <c r="AW54" i="91"/>
  <c r="AV54" i="91"/>
  <c r="AU54" i="91"/>
  <c r="AT54" i="91"/>
  <c r="AS54" i="91"/>
  <c r="AR54" i="91"/>
  <c r="AQ54" i="91"/>
  <c r="AP54" i="91"/>
  <c r="AO54" i="91"/>
  <c r="AM54" i="91"/>
  <c r="BA53" i="91"/>
  <c r="AZ53" i="91"/>
  <c r="AY53" i="91"/>
  <c r="AX53" i="91"/>
  <c r="AW53" i="91"/>
  <c r="AV53" i="91"/>
  <c r="AU53" i="91"/>
  <c r="AT53" i="91"/>
  <c r="AS53" i="91"/>
  <c r="AR53" i="91"/>
  <c r="AQ53" i="91"/>
  <c r="AP53" i="91"/>
  <c r="AO53" i="91"/>
  <c r="AM53" i="91"/>
  <c r="BA52" i="91"/>
  <c r="AZ52" i="91"/>
  <c r="AY52" i="91"/>
  <c r="AX52" i="91"/>
  <c r="AW52" i="91"/>
  <c r="AV52" i="91"/>
  <c r="AU52" i="91"/>
  <c r="AT52" i="91"/>
  <c r="AS52" i="91"/>
  <c r="AR52" i="91"/>
  <c r="AQ52" i="91"/>
  <c r="AP52" i="91"/>
  <c r="AO52" i="91"/>
  <c r="AM52" i="91"/>
  <c r="BA51" i="91"/>
  <c r="AZ51" i="91"/>
  <c r="AY51" i="91"/>
  <c r="AX51" i="91"/>
  <c r="AW51" i="91"/>
  <c r="AV51" i="91"/>
  <c r="AU51" i="91"/>
  <c r="AT51" i="91"/>
  <c r="AS51" i="91"/>
  <c r="AR51" i="91"/>
  <c r="AQ51" i="91"/>
  <c r="AP51" i="91"/>
  <c r="AO51" i="91"/>
  <c r="AM51" i="91"/>
  <c r="BF48" i="91"/>
  <c r="AM45" i="91"/>
  <c r="AH45" i="91"/>
  <c r="AG45" i="91"/>
  <c r="AF45" i="91"/>
  <c r="AE45" i="91"/>
  <c r="AD45" i="91"/>
  <c r="AC45" i="91"/>
  <c r="AB45" i="91"/>
  <c r="AA45" i="91"/>
  <c r="Z45" i="91"/>
  <c r="Y45" i="91"/>
  <c r="X45" i="91"/>
  <c r="W45" i="91"/>
  <c r="V45" i="91"/>
  <c r="N45" i="91"/>
  <c r="M45" i="91"/>
  <c r="L45" i="91"/>
  <c r="K45" i="91"/>
  <c r="J45" i="91"/>
  <c r="I45" i="91"/>
  <c r="H45" i="91"/>
  <c r="G45" i="91"/>
  <c r="F45" i="91"/>
  <c r="E45" i="91"/>
  <c r="D45" i="91"/>
  <c r="C45" i="91"/>
  <c r="B45" i="91"/>
  <c r="AH44" i="91"/>
  <c r="AG44" i="91"/>
  <c r="AF44" i="91"/>
  <c r="AE44" i="91"/>
  <c r="AD44" i="91"/>
  <c r="AC44" i="91"/>
  <c r="AB44" i="91"/>
  <c r="AA44" i="91"/>
  <c r="Z44" i="91"/>
  <c r="Y44" i="91"/>
  <c r="X44" i="91"/>
  <c r="W44" i="91"/>
  <c r="N44" i="91"/>
  <c r="M44" i="91"/>
  <c r="L44" i="91"/>
  <c r="K44" i="91"/>
  <c r="J44" i="91"/>
  <c r="I44" i="91"/>
  <c r="H44" i="91"/>
  <c r="G44" i="91"/>
  <c r="F44" i="91"/>
  <c r="E44" i="91"/>
  <c r="D44" i="91"/>
  <c r="C44" i="91"/>
  <c r="B44" i="91"/>
  <c r="AL43" i="91"/>
  <c r="BE43" i="91" s="1"/>
  <c r="BF43" i="91" s="1"/>
  <c r="AH43" i="91"/>
  <c r="AG43" i="91"/>
  <c r="AF43" i="91"/>
  <c r="AE43" i="91"/>
  <c r="AD43" i="91"/>
  <c r="AC43" i="91"/>
  <c r="AB43" i="91"/>
  <c r="AA43" i="91"/>
  <c r="Z43" i="91"/>
  <c r="Y43" i="91"/>
  <c r="X43" i="91"/>
  <c r="W43" i="91"/>
  <c r="N43" i="91"/>
  <c r="M43" i="91"/>
  <c r="L43" i="91"/>
  <c r="K43" i="91"/>
  <c r="J43" i="91"/>
  <c r="I43" i="91"/>
  <c r="H43" i="91"/>
  <c r="G43" i="91"/>
  <c r="F43" i="91"/>
  <c r="E43" i="91"/>
  <c r="D43" i="91"/>
  <c r="C43" i="91"/>
  <c r="B43" i="91"/>
  <c r="AL42" i="91"/>
  <c r="BE42" i="91" s="1"/>
  <c r="BF42" i="91" s="1"/>
  <c r="AH42" i="91"/>
  <c r="AG42" i="91"/>
  <c r="AF42" i="91"/>
  <c r="AE42" i="91"/>
  <c r="AD42" i="91"/>
  <c r="AC42" i="91"/>
  <c r="AB42" i="91"/>
  <c r="AA42" i="91"/>
  <c r="Z42" i="91"/>
  <c r="Y42" i="91"/>
  <c r="X42" i="91"/>
  <c r="W42" i="91"/>
  <c r="N42" i="91"/>
  <c r="M42" i="91"/>
  <c r="L42" i="91"/>
  <c r="K42" i="91"/>
  <c r="J42" i="91"/>
  <c r="I42" i="91"/>
  <c r="H42" i="91"/>
  <c r="G42" i="91"/>
  <c r="F42" i="91"/>
  <c r="E42" i="91"/>
  <c r="D42" i="91"/>
  <c r="C42" i="91"/>
  <c r="B42" i="91"/>
  <c r="AX41" i="91"/>
  <c r="AP41" i="91"/>
  <c r="A41" i="91"/>
  <c r="BF40" i="91"/>
  <c r="BA40" i="91"/>
  <c r="AZ40" i="91"/>
  <c r="AY40" i="91"/>
  <c r="AX40" i="91"/>
  <c r="AW40" i="91"/>
  <c r="AV40" i="91"/>
  <c r="AU40" i="91"/>
  <c r="AT40" i="91"/>
  <c r="AS40" i="91"/>
  <c r="AR40" i="91"/>
  <c r="AQ40" i="91"/>
  <c r="AP40" i="91"/>
  <c r="AO40" i="91"/>
  <c r="AM40" i="91"/>
  <c r="BA39" i="91"/>
  <c r="AZ39" i="91"/>
  <c r="AY39" i="91"/>
  <c r="AX39" i="91"/>
  <c r="AW39" i="91"/>
  <c r="AV39" i="91"/>
  <c r="AU39" i="91"/>
  <c r="AT39" i="91"/>
  <c r="AS39" i="91"/>
  <c r="AR39" i="91"/>
  <c r="AQ39" i="91"/>
  <c r="AP39" i="91"/>
  <c r="AO39" i="91"/>
  <c r="AM39" i="91"/>
  <c r="BA38" i="91"/>
  <c r="AZ38" i="91"/>
  <c r="AY38" i="91"/>
  <c r="AX38" i="91"/>
  <c r="AW38" i="91"/>
  <c r="AV38" i="91"/>
  <c r="AU38" i="91"/>
  <c r="AT38" i="91"/>
  <c r="AS38" i="91"/>
  <c r="AR38" i="91"/>
  <c r="AQ38" i="91"/>
  <c r="AP38" i="91"/>
  <c r="AO38" i="91"/>
  <c r="AM38" i="91"/>
  <c r="BA37" i="91"/>
  <c r="AZ37" i="91"/>
  <c r="AY37" i="91"/>
  <c r="AX37" i="91"/>
  <c r="AW37" i="91"/>
  <c r="AV37" i="91"/>
  <c r="AU37" i="91"/>
  <c r="AT37" i="91"/>
  <c r="AS37" i="91"/>
  <c r="AR37" i="91"/>
  <c r="AQ37" i="91"/>
  <c r="AP37" i="91"/>
  <c r="AO37" i="91"/>
  <c r="AM37" i="91"/>
  <c r="BA36" i="91"/>
  <c r="AZ36" i="91"/>
  <c r="AY36" i="91"/>
  <c r="AX36" i="91"/>
  <c r="AW36" i="91"/>
  <c r="AV36" i="91"/>
  <c r="AU36" i="91"/>
  <c r="AT36" i="91"/>
  <c r="AS36" i="91"/>
  <c r="AR36" i="91"/>
  <c r="AQ36" i="91"/>
  <c r="AP36" i="91"/>
  <c r="AO36" i="91"/>
  <c r="AM36" i="91"/>
  <c r="BA35" i="91"/>
  <c r="AZ35" i="91"/>
  <c r="AY35" i="91"/>
  <c r="AX35" i="91"/>
  <c r="AW35" i="91"/>
  <c r="AV35" i="91"/>
  <c r="AU35" i="91"/>
  <c r="AT35" i="91"/>
  <c r="AS35" i="91"/>
  <c r="AR35" i="91"/>
  <c r="AQ35" i="91"/>
  <c r="AP35" i="91"/>
  <c r="AO35" i="91"/>
  <c r="AM35" i="91"/>
  <c r="BA34" i="91"/>
  <c r="AZ34" i="91"/>
  <c r="AY34" i="91"/>
  <c r="AX34" i="91"/>
  <c r="AW34" i="91"/>
  <c r="AV34" i="91"/>
  <c r="AU34" i="91"/>
  <c r="AT34" i="91"/>
  <c r="AS34" i="91"/>
  <c r="AR34" i="91"/>
  <c r="AQ34" i="91"/>
  <c r="AP34" i="91"/>
  <c r="AO34" i="91"/>
  <c r="AM34" i="91"/>
  <c r="BA33" i="91"/>
  <c r="AZ33" i="91"/>
  <c r="AY33" i="91"/>
  <c r="AX33" i="91"/>
  <c r="AW33" i="91"/>
  <c r="AV33" i="91"/>
  <c r="AU33" i="91"/>
  <c r="AT33" i="91"/>
  <c r="AS33" i="91"/>
  <c r="AR33" i="91"/>
  <c r="AQ33" i="91"/>
  <c r="AP33" i="91"/>
  <c r="AO33" i="91"/>
  <c r="AM33" i="91"/>
  <c r="BA32" i="91"/>
  <c r="AZ32" i="91"/>
  <c r="AY32" i="91"/>
  <c r="AX32" i="91"/>
  <c r="AW32" i="91"/>
  <c r="AV32" i="91"/>
  <c r="AU32" i="91"/>
  <c r="AT32" i="91"/>
  <c r="AS32" i="91"/>
  <c r="AR32" i="91"/>
  <c r="AQ32" i="91"/>
  <c r="AP32" i="91"/>
  <c r="AO32" i="91"/>
  <c r="AM32" i="91"/>
  <c r="BA31" i="91"/>
  <c r="AZ31" i="91"/>
  <c r="AY31" i="91"/>
  <c r="AX31" i="91"/>
  <c r="AW31" i="91"/>
  <c r="AV31" i="91"/>
  <c r="AU31" i="91"/>
  <c r="AT31" i="91"/>
  <c r="AS31" i="91"/>
  <c r="AR31" i="91"/>
  <c r="AQ31" i="91"/>
  <c r="AP31" i="91"/>
  <c r="AO31" i="91"/>
  <c r="AM31" i="91"/>
  <c r="BA30" i="91"/>
  <c r="AZ30" i="91"/>
  <c r="AY30" i="91"/>
  <c r="AX30" i="91"/>
  <c r="AW30" i="91"/>
  <c r="AV30" i="91"/>
  <c r="AU30" i="91"/>
  <c r="AT30" i="91"/>
  <c r="AS30" i="91"/>
  <c r="AR30" i="91"/>
  <c r="AQ30" i="91"/>
  <c r="AP30" i="91"/>
  <c r="AO30" i="91"/>
  <c r="AM30" i="91"/>
  <c r="AO29" i="91"/>
  <c r="AM29" i="91"/>
  <c r="BF26" i="91"/>
  <c r="AL23" i="91"/>
  <c r="AK23" i="91"/>
  <c r="BD23" i="91" s="1"/>
  <c r="AH23" i="91"/>
  <c r="AG23" i="91"/>
  <c r="AF23" i="91"/>
  <c r="AE23" i="91"/>
  <c r="AD23" i="91"/>
  <c r="AC23" i="91"/>
  <c r="AB23" i="91"/>
  <c r="AA23" i="91"/>
  <c r="Z23" i="91"/>
  <c r="Y23" i="91"/>
  <c r="X23" i="91"/>
  <c r="W23" i="91"/>
  <c r="V23" i="91"/>
  <c r="N23" i="91"/>
  <c r="M23" i="91"/>
  <c r="L23" i="91"/>
  <c r="K23" i="91"/>
  <c r="J23" i="91"/>
  <c r="I23" i="91"/>
  <c r="H23" i="91"/>
  <c r="G23" i="91"/>
  <c r="F23" i="91"/>
  <c r="E23" i="91"/>
  <c r="D23" i="91"/>
  <c r="C23" i="91"/>
  <c r="B23" i="91"/>
  <c r="AL22" i="91"/>
  <c r="AK22" i="91"/>
  <c r="BD22" i="91" s="1"/>
  <c r="AH22" i="91"/>
  <c r="AG22" i="91"/>
  <c r="AF22" i="91"/>
  <c r="AE22" i="91"/>
  <c r="AD22" i="91"/>
  <c r="AC22" i="91"/>
  <c r="AB22" i="91"/>
  <c r="AA22" i="91"/>
  <c r="Z22" i="91"/>
  <c r="Y22" i="91"/>
  <c r="X22" i="91"/>
  <c r="W22" i="91"/>
  <c r="V22" i="91"/>
  <c r="N22" i="91"/>
  <c r="M22" i="91"/>
  <c r="L22" i="91"/>
  <c r="K22" i="91"/>
  <c r="J22" i="91"/>
  <c r="I22" i="91"/>
  <c r="H22" i="91"/>
  <c r="G22" i="91"/>
  <c r="F22" i="91"/>
  <c r="E22" i="91"/>
  <c r="D22" i="91"/>
  <c r="C22" i="91"/>
  <c r="B22" i="91"/>
  <c r="AL21" i="91"/>
  <c r="AK21" i="91"/>
  <c r="BD21" i="91" s="1"/>
  <c r="AH21" i="91"/>
  <c r="AG21" i="91"/>
  <c r="AF21" i="91"/>
  <c r="AE21" i="91"/>
  <c r="AD21" i="91"/>
  <c r="AC21" i="91"/>
  <c r="AB21" i="91"/>
  <c r="AA21" i="91"/>
  <c r="Z21" i="91"/>
  <c r="Y21" i="91"/>
  <c r="X21" i="91"/>
  <c r="W21" i="91"/>
  <c r="V21" i="91"/>
  <c r="N21" i="91"/>
  <c r="M21" i="91"/>
  <c r="L21" i="91"/>
  <c r="K21" i="91"/>
  <c r="J21" i="91"/>
  <c r="I21" i="91"/>
  <c r="H21" i="91"/>
  <c r="G21" i="91"/>
  <c r="F21" i="91"/>
  <c r="E21" i="91"/>
  <c r="D21" i="91"/>
  <c r="C21" i="91"/>
  <c r="B21" i="91"/>
  <c r="AL20" i="91"/>
  <c r="AK20" i="91"/>
  <c r="BD20" i="91" s="1"/>
  <c r="AH20" i="91"/>
  <c r="AG20" i="91"/>
  <c r="AF20" i="91"/>
  <c r="AE20" i="91"/>
  <c r="AD20" i="91"/>
  <c r="AC20" i="91"/>
  <c r="AB20" i="91"/>
  <c r="AA20" i="91"/>
  <c r="Z20" i="91"/>
  <c r="Y20" i="91"/>
  <c r="X20" i="91"/>
  <c r="W20" i="91"/>
  <c r="V20" i="91"/>
  <c r="N20" i="91"/>
  <c r="M20" i="91"/>
  <c r="L20" i="91"/>
  <c r="K20" i="91"/>
  <c r="J20" i="91"/>
  <c r="I20" i="91"/>
  <c r="H20" i="91"/>
  <c r="G20" i="91"/>
  <c r="F20" i="91"/>
  <c r="E20" i="91"/>
  <c r="D20" i="91"/>
  <c r="C20" i="91"/>
  <c r="B20" i="91"/>
  <c r="BF18" i="91"/>
  <c r="BA18" i="91"/>
  <c r="AZ18" i="91"/>
  <c r="AY18" i="91"/>
  <c r="AX18" i="91"/>
  <c r="AW18" i="91"/>
  <c r="AV18" i="91"/>
  <c r="AU18" i="91"/>
  <c r="AT18" i="91"/>
  <c r="AS18" i="91"/>
  <c r="AR18" i="91"/>
  <c r="AQ18" i="91"/>
  <c r="AP18" i="91"/>
  <c r="AO18" i="91"/>
  <c r="BF17" i="91"/>
  <c r="BA17" i="91"/>
  <c r="AZ17" i="91"/>
  <c r="AY17" i="91"/>
  <c r="AX17" i="91"/>
  <c r="AW17" i="91"/>
  <c r="AV17" i="91"/>
  <c r="AU17" i="91"/>
  <c r="AT17" i="91"/>
  <c r="AS17" i="91"/>
  <c r="AR17" i="91"/>
  <c r="AQ17" i="91"/>
  <c r="AP17" i="91"/>
  <c r="AO17" i="91"/>
  <c r="AM17" i="91"/>
  <c r="BF16" i="91"/>
  <c r="BA16" i="91"/>
  <c r="AZ16" i="91"/>
  <c r="AY16" i="91"/>
  <c r="AX16" i="91"/>
  <c r="AW16" i="91"/>
  <c r="AV16" i="91"/>
  <c r="AU16" i="91"/>
  <c r="AT16" i="91"/>
  <c r="AS16" i="91"/>
  <c r="AR16" i="91"/>
  <c r="AQ16" i="91"/>
  <c r="AP16" i="91"/>
  <c r="AO16" i="91"/>
  <c r="AM16" i="91"/>
  <c r="BF15" i="91"/>
  <c r="BA15" i="91"/>
  <c r="AZ15" i="91"/>
  <c r="AY15" i="91"/>
  <c r="AX15" i="91"/>
  <c r="AW15" i="91"/>
  <c r="AV15" i="91"/>
  <c r="AU15" i="91"/>
  <c r="AT15" i="91"/>
  <c r="AS15" i="91"/>
  <c r="AR15" i="91"/>
  <c r="AQ15" i="91"/>
  <c r="AP15" i="91"/>
  <c r="AO15" i="91"/>
  <c r="AM15" i="91"/>
  <c r="BF14" i="91"/>
  <c r="BA14" i="91"/>
  <c r="AZ14" i="91"/>
  <c r="AY14" i="91"/>
  <c r="AX14" i="91"/>
  <c r="AW14" i="91"/>
  <c r="AV14" i="91"/>
  <c r="AU14" i="91"/>
  <c r="AT14" i="91"/>
  <c r="AS14" i="91"/>
  <c r="AR14" i="91"/>
  <c r="AQ14" i="91"/>
  <c r="AP14" i="91"/>
  <c r="AO14" i="91"/>
  <c r="AM14" i="91"/>
  <c r="BF13" i="91"/>
  <c r="BA13" i="91"/>
  <c r="AZ13" i="91"/>
  <c r="AY13" i="91"/>
  <c r="AX13" i="91"/>
  <c r="AW13" i="91"/>
  <c r="AV13" i="91"/>
  <c r="AU13" i="91"/>
  <c r="AT13" i="91"/>
  <c r="AS13" i="91"/>
  <c r="AR13" i="91"/>
  <c r="AQ13" i="91"/>
  <c r="AP13" i="91"/>
  <c r="AO13" i="91"/>
  <c r="AM13" i="91"/>
  <c r="BF12" i="91"/>
  <c r="BA12" i="91"/>
  <c r="AZ12" i="91"/>
  <c r="AY12" i="91"/>
  <c r="AX12" i="91"/>
  <c r="AW12" i="91"/>
  <c r="AV12" i="91"/>
  <c r="AU12" i="91"/>
  <c r="AT12" i="91"/>
  <c r="AS12" i="91"/>
  <c r="AR12" i="91"/>
  <c r="AQ12" i="91"/>
  <c r="AP12" i="91"/>
  <c r="AO12" i="91"/>
  <c r="AM12" i="91"/>
  <c r="BF11" i="91"/>
  <c r="BA11" i="91"/>
  <c r="AZ11" i="91"/>
  <c r="AY11" i="91"/>
  <c r="AX11" i="91"/>
  <c r="AW11" i="91"/>
  <c r="AV11" i="91"/>
  <c r="AU11" i="91"/>
  <c r="AT11" i="91"/>
  <c r="AS11" i="91"/>
  <c r="AR11" i="91"/>
  <c r="AQ11" i="91"/>
  <c r="AP11" i="91"/>
  <c r="AO11" i="91"/>
  <c r="AM11" i="91"/>
  <c r="BF10" i="91"/>
  <c r="BA10" i="91"/>
  <c r="AZ10" i="91"/>
  <c r="AY10" i="91"/>
  <c r="AX10" i="91"/>
  <c r="AW10" i="91"/>
  <c r="AV10" i="91"/>
  <c r="AU10" i="91"/>
  <c r="AT10" i="91"/>
  <c r="AS10" i="91"/>
  <c r="AR10" i="91"/>
  <c r="AQ10" i="91"/>
  <c r="AP10" i="91"/>
  <c r="AO10" i="91"/>
  <c r="AM10" i="91"/>
  <c r="BF9" i="91"/>
  <c r="BA9" i="91"/>
  <c r="AZ9" i="91"/>
  <c r="AY9" i="91"/>
  <c r="AX9" i="91"/>
  <c r="AW9" i="91"/>
  <c r="AV9" i="91"/>
  <c r="AU9" i="91"/>
  <c r="AT9" i="91"/>
  <c r="AS9" i="91"/>
  <c r="AR9" i="91"/>
  <c r="AQ9" i="91"/>
  <c r="AP9" i="91"/>
  <c r="AO9" i="91"/>
  <c r="AM9" i="91"/>
  <c r="BA8" i="91"/>
  <c r="AZ8" i="91"/>
  <c r="AY8" i="91"/>
  <c r="AX8" i="91"/>
  <c r="AW8" i="91"/>
  <c r="AV8" i="91"/>
  <c r="AU8" i="91"/>
  <c r="AT8" i="91"/>
  <c r="AS8" i="91"/>
  <c r="AR8" i="91"/>
  <c r="AQ8" i="91"/>
  <c r="AP8" i="91"/>
  <c r="AO8" i="91"/>
  <c r="AM8" i="91"/>
  <c r="BA7" i="91"/>
  <c r="AZ7" i="91"/>
  <c r="AY7" i="91"/>
  <c r="AX7" i="91"/>
  <c r="AW7" i="91"/>
  <c r="AV7" i="91"/>
  <c r="AU7" i="91"/>
  <c r="AT7" i="91"/>
  <c r="AS7" i="91"/>
  <c r="AR7" i="91"/>
  <c r="AQ7" i="91"/>
  <c r="AP7" i="91"/>
  <c r="AO7" i="91"/>
  <c r="AM7" i="91"/>
  <c r="BE42" i="92" l="1"/>
  <c r="BE21" i="92"/>
  <c r="BE20" i="92"/>
  <c r="BF64" i="91"/>
  <c r="AP66" i="92"/>
  <c r="AT66" i="92"/>
  <c r="AX66" i="92"/>
  <c r="BD21" i="92"/>
  <c r="BD23" i="92"/>
  <c r="BD20" i="92"/>
  <c r="BD22" i="92"/>
  <c r="BF40" i="92"/>
  <c r="AR44" i="92"/>
  <c r="AV44" i="92"/>
  <c r="BE67" i="92"/>
  <c r="AQ42" i="92"/>
  <c r="AU42" i="92"/>
  <c r="AY42" i="92"/>
  <c r="AO67" i="92"/>
  <c r="AS43" i="92"/>
  <c r="AW43" i="92"/>
  <c r="BA43" i="92"/>
  <c r="AZ44" i="92"/>
  <c r="AR67" i="92"/>
  <c r="AV67" i="92"/>
  <c r="AZ67" i="92"/>
  <c r="AP43" i="92"/>
  <c r="AT43" i="92"/>
  <c r="AS67" i="92"/>
  <c r="AX43" i="92"/>
  <c r="S44" i="92"/>
  <c r="BE45" i="92"/>
  <c r="AS23" i="92"/>
  <c r="AW23" i="92"/>
  <c r="BA23" i="92"/>
  <c r="AR21" i="92"/>
  <c r="AV21" i="92"/>
  <c r="AZ21" i="92"/>
  <c r="AP22" i="92"/>
  <c r="AT22" i="92"/>
  <c r="AX22" i="92"/>
  <c r="AS64" i="91"/>
  <c r="AW64" i="91"/>
  <c r="S67" i="92"/>
  <c r="S45" i="92"/>
  <c r="AM23" i="92"/>
  <c r="S23" i="92"/>
  <c r="BE66" i="92"/>
  <c r="BF39" i="92"/>
  <c r="BF38" i="92"/>
  <c r="AM43" i="91"/>
  <c r="BF35" i="92"/>
  <c r="AM44" i="92"/>
  <c r="BF37" i="92"/>
  <c r="S66" i="92"/>
  <c r="S22" i="92"/>
  <c r="AM43" i="92"/>
  <c r="BF36" i="92"/>
  <c r="AM21" i="92"/>
  <c r="E58" i="93"/>
  <c r="E53" i="93"/>
  <c r="E47" i="93"/>
  <c r="E56" i="93"/>
  <c r="S65" i="92"/>
  <c r="BF34" i="92"/>
  <c r="S43" i="92"/>
  <c r="S21" i="92"/>
  <c r="E59" i="93"/>
  <c r="AM65" i="91"/>
  <c r="BE65" i="91"/>
  <c r="BF65" i="91" s="1"/>
  <c r="BE66" i="91"/>
  <c r="BF66" i="91" s="1"/>
  <c r="BE67" i="91"/>
  <c r="BF67" i="91" s="1"/>
  <c r="AM21" i="91"/>
  <c r="BE21" i="91"/>
  <c r="BF21" i="91" s="1"/>
  <c r="BE22" i="91"/>
  <c r="BF22" i="91" s="1"/>
  <c r="BE23" i="91"/>
  <c r="BF23" i="91" s="1"/>
  <c r="S20" i="91"/>
  <c r="BE20" i="91"/>
  <c r="BF20" i="91" s="1"/>
  <c r="E54" i="93"/>
  <c r="BF32" i="92"/>
  <c r="BF33" i="92"/>
  <c r="AQ67" i="91"/>
  <c r="AU67" i="91"/>
  <c r="AS67" i="91"/>
  <c r="AQ42" i="91"/>
  <c r="AU42" i="91"/>
  <c r="AQ44" i="91"/>
  <c r="AU44" i="91"/>
  <c r="AY44" i="91"/>
  <c r="AU23" i="91"/>
  <c r="AQ20" i="91"/>
  <c r="AU20" i="91"/>
  <c r="AY20" i="91"/>
  <c r="AO21" i="91"/>
  <c r="AS21" i="91"/>
  <c r="AW21" i="91"/>
  <c r="BA21" i="91"/>
  <c r="AQ22" i="91"/>
  <c r="AU22" i="91"/>
  <c r="AY22" i="91"/>
  <c r="AO23" i="91"/>
  <c r="AS23" i="91"/>
  <c r="AW23" i="91"/>
  <c r="BA23" i="91"/>
  <c r="AR44" i="91"/>
  <c r="AV44" i="91"/>
  <c r="AZ44" i="91"/>
  <c r="AP45" i="91"/>
  <c r="AT45" i="91"/>
  <c r="AX45" i="91"/>
  <c r="AO66" i="91"/>
  <c r="AS66" i="91"/>
  <c r="AW66" i="91"/>
  <c r="BA66" i="91"/>
  <c r="AR67" i="91"/>
  <c r="AV67" i="91"/>
  <c r="AO43" i="91"/>
  <c r="AS43" i="91"/>
  <c r="AW43" i="91"/>
  <c r="AQ65" i="91"/>
  <c r="AU65" i="91"/>
  <c r="AY65" i="91"/>
  <c r="AP66" i="91"/>
  <c r="E55" i="93"/>
  <c r="E49" i="93"/>
  <c r="E48" i="93"/>
  <c r="E50" i="93"/>
  <c r="E57" i="93"/>
  <c r="E51" i="93"/>
  <c r="K36" i="93"/>
  <c r="K27" i="93"/>
  <c r="K35" i="93"/>
  <c r="K31" i="93"/>
  <c r="K39" i="93"/>
  <c r="K32" i="93"/>
  <c r="K30" i="93"/>
  <c r="K37" i="93"/>
  <c r="K29" i="93"/>
  <c r="K34" i="93"/>
  <c r="S42" i="92"/>
  <c r="S20" i="92"/>
  <c r="L55" i="93"/>
  <c r="L58" i="93"/>
  <c r="L56" i="93"/>
  <c r="O40" i="93"/>
  <c r="K28" i="93"/>
  <c r="K38" i="93"/>
  <c r="L38" i="93"/>
  <c r="S64" i="92"/>
  <c r="AM42" i="92"/>
  <c r="AM20" i="92"/>
  <c r="AM64" i="91"/>
  <c r="L49" i="93"/>
  <c r="K56" i="93"/>
  <c r="K59" i="93"/>
  <c r="M60" i="93"/>
  <c r="Q47" i="93"/>
  <c r="K54" i="93"/>
  <c r="K57" i="93"/>
  <c r="O60" i="93"/>
  <c r="K48" i="93"/>
  <c r="K51" i="93"/>
  <c r="K58" i="93"/>
  <c r="K49" i="93"/>
  <c r="L35" i="93"/>
  <c r="L15" i="93"/>
  <c r="L18" i="93"/>
  <c r="L9" i="93"/>
  <c r="Q7" i="93"/>
  <c r="BA63" i="91"/>
  <c r="BA64" i="91"/>
  <c r="AY67" i="91"/>
  <c r="AZ63" i="91"/>
  <c r="BA43" i="91"/>
  <c r="AY42" i="91"/>
  <c r="BA41" i="91"/>
  <c r="K55" i="93"/>
  <c r="L50" i="93"/>
  <c r="Q50" i="93"/>
  <c r="K52" i="93"/>
  <c r="K47" i="93"/>
  <c r="K50" i="93"/>
  <c r="AR45" i="91"/>
  <c r="AZ45" i="91"/>
  <c r="AR41" i="91"/>
  <c r="AQ45" i="91"/>
  <c r="AY45" i="91"/>
  <c r="BA19" i="91"/>
  <c r="AS19" i="91"/>
  <c r="AU63" i="91"/>
  <c r="AT43" i="91"/>
  <c r="AO44" i="91"/>
  <c r="AW44" i="91"/>
  <c r="AP64" i="91"/>
  <c r="AT64" i="91"/>
  <c r="AX64" i="91"/>
  <c r="AR65" i="91"/>
  <c r="AV65" i="91"/>
  <c r="AZ65" i="91"/>
  <c r="AT66" i="91"/>
  <c r="AX66" i="91"/>
  <c r="AZ67" i="91"/>
  <c r="AX67" i="91"/>
  <c r="AQ63" i="91"/>
  <c r="AP20" i="91"/>
  <c r="AT20" i="91"/>
  <c r="AX20" i="91"/>
  <c r="AR21" i="91"/>
  <c r="AV21" i="91"/>
  <c r="AZ21" i="91"/>
  <c r="AP22" i="91"/>
  <c r="AT22" i="91"/>
  <c r="AX22" i="91"/>
  <c r="AR23" i="91"/>
  <c r="AV23" i="91"/>
  <c r="AZ23" i="91"/>
  <c r="AP42" i="91"/>
  <c r="AT42" i="91"/>
  <c r="AX42" i="91"/>
  <c r="AR43" i="91"/>
  <c r="AV43" i="91"/>
  <c r="AZ43" i="91"/>
  <c r="AT44" i="91"/>
  <c r="AO45" i="91"/>
  <c r="AS45" i="91"/>
  <c r="AW45" i="91"/>
  <c r="BA45" i="91"/>
  <c r="BF52" i="91"/>
  <c r="AV41" i="91"/>
  <c r="AR20" i="91"/>
  <c r="AV20" i="91"/>
  <c r="AZ20" i="91"/>
  <c r="AP21" i="91"/>
  <c r="AT21" i="91"/>
  <c r="AX21" i="91"/>
  <c r="AR22" i="91"/>
  <c r="AV22" i="91"/>
  <c r="AZ22" i="91"/>
  <c r="AP23" i="91"/>
  <c r="AT23" i="91"/>
  <c r="AX23" i="91"/>
  <c r="BF30" i="91"/>
  <c r="AR42" i="91"/>
  <c r="AV42" i="91"/>
  <c r="AZ42" i="91"/>
  <c r="AP43" i="91"/>
  <c r="AX43" i="91"/>
  <c r="AU45" i="91"/>
  <c r="AQ64" i="91"/>
  <c r="AU64" i="91"/>
  <c r="AY64" i="91"/>
  <c r="AO65" i="91"/>
  <c r="AS65" i="91"/>
  <c r="AW65" i="91"/>
  <c r="BA65" i="91"/>
  <c r="AQ66" i="91"/>
  <c r="AU66" i="91"/>
  <c r="AY66" i="91"/>
  <c r="AO67" i="91"/>
  <c r="AW67" i="91"/>
  <c r="BA67" i="91"/>
  <c r="AV19" i="91"/>
  <c r="AQ41" i="91"/>
  <c r="AX63" i="91"/>
  <c r="AP44" i="91"/>
  <c r="AX44" i="91"/>
  <c r="AZ41" i="91"/>
  <c r="BF7" i="91"/>
  <c r="BF8" i="91"/>
  <c r="AO20" i="91"/>
  <c r="AS20" i="91"/>
  <c r="AW20" i="91"/>
  <c r="BA20" i="91"/>
  <c r="AQ21" i="91"/>
  <c r="AU21" i="91"/>
  <c r="AY21" i="91"/>
  <c r="AO22" i="91"/>
  <c r="AS22" i="91"/>
  <c r="AW22" i="91"/>
  <c r="BA22" i="91"/>
  <c r="AQ23" i="91"/>
  <c r="AY23" i="91"/>
  <c r="AO42" i="91"/>
  <c r="AS42" i="91"/>
  <c r="AW42" i="91"/>
  <c r="BA42" i="91"/>
  <c r="AQ43" i="91"/>
  <c r="AU43" i="91"/>
  <c r="AY43" i="91"/>
  <c r="AS44" i="91"/>
  <c r="BA44" i="91"/>
  <c r="AV45" i="91"/>
  <c r="AR64" i="91"/>
  <c r="AV64" i="91"/>
  <c r="AZ64" i="91"/>
  <c r="AP65" i="91"/>
  <c r="AT65" i="91"/>
  <c r="AX65" i="91"/>
  <c r="AR66" i="91"/>
  <c r="AV66" i="91"/>
  <c r="AZ66" i="91"/>
  <c r="AP67" i="91"/>
  <c r="AT67" i="91"/>
  <c r="P60" i="93"/>
  <c r="L59" i="93"/>
  <c r="L47" i="93"/>
  <c r="L57" i="93"/>
  <c r="L52" i="93"/>
  <c r="L51" i="93"/>
  <c r="L54" i="93"/>
  <c r="L53" i="93"/>
  <c r="L36" i="93"/>
  <c r="L29" i="93"/>
  <c r="L31" i="93"/>
  <c r="L32" i="93"/>
  <c r="L28" i="93"/>
  <c r="L39" i="93"/>
  <c r="M40" i="93"/>
  <c r="L34" i="93"/>
  <c r="L33" i="93"/>
  <c r="L37" i="93"/>
  <c r="L30" i="93"/>
  <c r="Q27" i="93"/>
  <c r="F33" i="93"/>
  <c r="K7" i="93"/>
  <c r="L16" i="93"/>
  <c r="K9" i="93"/>
  <c r="K15" i="93"/>
  <c r="Q13" i="93"/>
  <c r="M20" i="93"/>
  <c r="K19" i="93"/>
  <c r="K12" i="93"/>
  <c r="L13" i="93"/>
  <c r="L14" i="93"/>
  <c r="L10" i="93"/>
  <c r="L11" i="93"/>
  <c r="L12" i="93"/>
  <c r="L8" i="93"/>
  <c r="K10" i="93"/>
  <c r="K16" i="93"/>
  <c r="K14" i="93"/>
  <c r="L19" i="93"/>
  <c r="K8" i="93"/>
  <c r="O20" i="93"/>
  <c r="K18" i="93"/>
  <c r="K17" i="93"/>
  <c r="Q10" i="93"/>
  <c r="K11" i="93"/>
  <c r="L7" i="93"/>
  <c r="AT23" i="92"/>
  <c r="AX23" i="92"/>
  <c r="AR42" i="92"/>
  <c r="AV42" i="92"/>
  <c r="AO22" i="92"/>
  <c r="AR23" i="92"/>
  <c r="AV23" i="92"/>
  <c r="AZ23" i="92"/>
  <c r="AX20" i="92"/>
  <c r="AQ20" i="92"/>
  <c r="AU20" i="92"/>
  <c r="AY20" i="92"/>
  <c r="AO21" i="92"/>
  <c r="AS21" i="92"/>
  <c r="AW21" i="92"/>
  <c r="BA21" i="92"/>
  <c r="AQ22" i="92"/>
  <c r="AU22" i="92"/>
  <c r="AY22" i="92"/>
  <c r="AO23" i="92"/>
  <c r="AR45" i="92"/>
  <c r="AV45" i="92"/>
  <c r="AZ45" i="92"/>
  <c r="AP64" i="92"/>
  <c r="AT64" i="92"/>
  <c r="AX64" i="92"/>
  <c r="AO65" i="92"/>
  <c r="AS65" i="92"/>
  <c r="AW65" i="92"/>
  <c r="BA65" i="92"/>
  <c r="BA67" i="92"/>
  <c r="BF30" i="92"/>
  <c r="AR20" i="92"/>
  <c r="AV20" i="92"/>
  <c r="AZ20" i="92"/>
  <c r="AP23" i="92"/>
  <c r="BA44" i="92"/>
  <c r="AQ44" i="92"/>
  <c r="AU44" i="92"/>
  <c r="AY44" i="92"/>
  <c r="AO45" i="92"/>
  <c r="AS45" i="92"/>
  <c r="AW45" i="92"/>
  <c r="BA45" i="92"/>
  <c r="AQ64" i="92"/>
  <c r="AU64" i="92"/>
  <c r="AY64" i="92"/>
  <c r="AP65" i="92"/>
  <c r="AT65" i="92"/>
  <c r="AX65" i="92"/>
  <c r="AO20" i="92"/>
  <c r="AS20" i="92"/>
  <c r="AW20" i="92"/>
  <c r="BA20" i="92"/>
  <c r="AP21" i="92"/>
  <c r="AT21" i="92"/>
  <c r="AX21" i="92"/>
  <c r="AR22" i="92"/>
  <c r="AV22" i="92"/>
  <c r="AZ22" i="92"/>
  <c r="AZ42" i="92"/>
  <c r="AS42" i="92"/>
  <c r="AW42" i="92"/>
  <c r="BA42" i="92"/>
  <c r="AQ43" i="92"/>
  <c r="AU43" i="92"/>
  <c r="AY43" i="92"/>
  <c r="AS44" i="92"/>
  <c r="AW44" i="92"/>
  <c r="AP45" i="92"/>
  <c r="AT45" i="92"/>
  <c r="AX45" i="92"/>
  <c r="AR64" i="92"/>
  <c r="AV64" i="92"/>
  <c r="AZ64" i="92"/>
  <c r="AQ65" i="92"/>
  <c r="AU65" i="92"/>
  <c r="AY65" i="92"/>
  <c r="AR66" i="92"/>
  <c r="AV66" i="92"/>
  <c r="AZ66" i="92"/>
  <c r="AW67" i="92"/>
  <c r="AP67" i="92"/>
  <c r="AT67" i="92"/>
  <c r="AX67" i="92"/>
  <c r="BF8" i="92"/>
  <c r="AQ23" i="92"/>
  <c r="AU23" i="92"/>
  <c r="AY23" i="92"/>
  <c r="AP20" i="92"/>
  <c r="AT20" i="92"/>
  <c r="AQ21" i="92"/>
  <c r="AU21" i="92"/>
  <c r="AY21" i="92"/>
  <c r="AS22" i="92"/>
  <c r="AW22" i="92"/>
  <c r="BA22" i="92"/>
  <c r="BF29" i="92"/>
  <c r="AP42" i="92"/>
  <c r="AT42" i="92"/>
  <c r="AX42" i="92"/>
  <c r="BD42" i="92"/>
  <c r="AR43" i="92"/>
  <c r="AV43" i="92"/>
  <c r="AZ43" i="92"/>
  <c r="AP44" i="92"/>
  <c r="AT44" i="92"/>
  <c r="AX44" i="92"/>
  <c r="AQ45" i="92"/>
  <c r="AU45" i="92"/>
  <c r="AY45" i="92"/>
  <c r="AO64" i="92"/>
  <c r="AS64" i="92"/>
  <c r="AW64" i="92"/>
  <c r="BA64" i="92"/>
  <c r="AR65" i="92"/>
  <c r="AV65" i="92"/>
  <c r="AZ65" i="92"/>
  <c r="BE65" i="92"/>
  <c r="AO66" i="92"/>
  <c r="AS66" i="92"/>
  <c r="AW66" i="92"/>
  <c r="BA66" i="92"/>
  <c r="AQ67" i="92"/>
  <c r="AU67" i="92"/>
  <c r="AY67" i="92"/>
  <c r="P71" i="70"/>
  <c r="AM45" i="92"/>
  <c r="BF63" i="92"/>
  <c r="BE41" i="92"/>
  <c r="BF41" i="92" s="1"/>
  <c r="BD44" i="92"/>
  <c r="BD45" i="92"/>
  <c r="BD43" i="92"/>
  <c r="BF7" i="92"/>
  <c r="S19" i="92"/>
  <c r="BF29" i="91"/>
  <c r="BF41" i="91"/>
  <c r="AM67" i="91"/>
  <c r="AM66" i="91"/>
  <c r="BF51" i="91"/>
  <c r="P70" i="70"/>
  <c r="G20" i="93"/>
  <c r="F15" i="93"/>
  <c r="F11" i="93"/>
  <c r="F14" i="93"/>
  <c r="F17" i="93"/>
  <c r="F18" i="93"/>
  <c r="F16" i="93"/>
  <c r="F12" i="93"/>
  <c r="F8" i="93"/>
  <c r="F9" i="93"/>
  <c r="F19" i="93"/>
  <c r="F27" i="93"/>
  <c r="G60" i="93"/>
  <c r="F55" i="93"/>
  <c r="F51" i="93"/>
  <c r="F58" i="93"/>
  <c r="F56" i="93"/>
  <c r="F52" i="93"/>
  <c r="F54" i="93"/>
  <c r="F57" i="93"/>
  <c r="F49" i="93"/>
  <c r="F59" i="93"/>
  <c r="F48" i="93"/>
  <c r="F10" i="93"/>
  <c r="P40" i="93"/>
  <c r="E20" i="93"/>
  <c r="F47" i="93"/>
  <c r="F53" i="93"/>
  <c r="P20" i="93"/>
  <c r="G40" i="93"/>
  <c r="F35" i="93"/>
  <c r="F31" i="93"/>
  <c r="F36" i="93"/>
  <c r="F40" i="93"/>
  <c r="F34" i="93"/>
  <c r="F32" i="93"/>
  <c r="F38" i="93"/>
  <c r="F37" i="93"/>
  <c r="F28" i="93"/>
  <c r="F39" i="93"/>
  <c r="F29" i="93"/>
  <c r="F7" i="93"/>
  <c r="F50" i="93"/>
  <c r="F13" i="93"/>
  <c r="AW63" i="91"/>
  <c r="AW41" i="91"/>
  <c r="AW19" i="91"/>
  <c r="AQ19" i="91"/>
  <c r="AY19" i="91"/>
  <c r="AM26" i="92"/>
  <c r="BF26" i="92" s="1"/>
  <c r="BE43" i="92"/>
  <c r="BE44" i="92"/>
  <c r="A41" i="92"/>
  <c r="BF19" i="92"/>
  <c r="BF23" i="92"/>
  <c r="AM20" i="91"/>
  <c r="AM41" i="91"/>
  <c r="AM42" i="91"/>
  <c r="BF63" i="91"/>
  <c r="AM22" i="91"/>
  <c r="AM23" i="91"/>
  <c r="BF66" i="92" l="1"/>
  <c r="BF67" i="92"/>
  <c r="BF45" i="92"/>
  <c r="BF44" i="92"/>
  <c r="BF21" i="92"/>
  <c r="BF22" i="92"/>
  <c r="BF43" i="92"/>
  <c r="BF65" i="92"/>
  <c r="E60" i="93"/>
  <c r="K40" i="93"/>
  <c r="Q40" i="93"/>
  <c r="BF20" i="92"/>
  <c r="BF42" i="92"/>
  <c r="K60" i="93"/>
  <c r="Q60" i="93"/>
  <c r="L60" i="93"/>
  <c r="K20" i="93"/>
  <c r="BF19" i="91"/>
  <c r="F60" i="93"/>
  <c r="L40" i="93"/>
  <c r="L20" i="93"/>
  <c r="Q20" i="93"/>
  <c r="F20" i="93"/>
  <c r="BE64" i="92"/>
  <c r="BF64" i="92" s="1"/>
  <c r="R21" i="87" l="1"/>
  <c r="R32" i="87"/>
  <c r="D50" i="2"/>
  <c r="C50" i="2"/>
  <c r="Y32" i="87"/>
  <c r="X32" i="87"/>
  <c r="Y31" i="87"/>
  <c r="Y29" i="87"/>
  <c r="Y26" i="87"/>
  <c r="X26" i="87"/>
  <c r="Y23" i="87"/>
  <c r="X23" i="87"/>
  <c r="Y21" i="87"/>
  <c r="X21" i="87"/>
  <c r="Y20" i="87"/>
  <c r="Y18" i="87"/>
  <c r="Y15" i="87"/>
  <c r="X15" i="87"/>
  <c r="Y12" i="87"/>
  <c r="X12" i="87"/>
  <c r="Y10" i="87"/>
  <c r="X10" i="87"/>
  <c r="Y9" i="87"/>
  <c r="R33" i="87" l="1"/>
  <c r="S33" i="87"/>
  <c r="R22" i="87"/>
  <c r="S22" i="87"/>
  <c r="Y33" i="87"/>
  <c r="Y22" i="87"/>
  <c r="Y11" i="87"/>
  <c r="J79" i="70"/>
  <c r="K79" i="70"/>
  <c r="J80" i="70"/>
  <c r="K80" i="70"/>
  <c r="J81" i="70"/>
  <c r="K81" i="70"/>
  <c r="J82" i="70"/>
  <c r="K82" i="70"/>
  <c r="J83" i="70"/>
  <c r="K83" i="70"/>
  <c r="J84" i="70"/>
  <c r="K84" i="70"/>
  <c r="J85" i="70"/>
  <c r="K85" i="70"/>
  <c r="J86" i="70"/>
  <c r="K86" i="70"/>
  <c r="J87" i="70"/>
  <c r="K87" i="70"/>
  <c r="J88" i="70"/>
  <c r="K88" i="70"/>
  <c r="J89" i="70"/>
  <c r="K89" i="70"/>
  <c r="J90" i="70"/>
  <c r="K90" i="70"/>
  <c r="D79" i="70"/>
  <c r="E79" i="70"/>
  <c r="D80" i="70"/>
  <c r="E80" i="70"/>
  <c r="D81" i="70"/>
  <c r="E81" i="70"/>
  <c r="D82" i="70"/>
  <c r="E82" i="70"/>
  <c r="D83" i="70"/>
  <c r="E83" i="70"/>
  <c r="D84" i="70"/>
  <c r="E84" i="70"/>
  <c r="D85" i="70"/>
  <c r="E85" i="70"/>
  <c r="D86" i="70"/>
  <c r="E86" i="70"/>
  <c r="D87" i="70"/>
  <c r="E87" i="70"/>
  <c r="D88" i="70"/>
  <c r="E88" i="70"/>
  <c r="D89" i="70"/>
  <c r="E89" i="70"/>
  <c r="D90" i="70"/>
  <c r="E90" i="70"/>
  <c r="D91" i="70"/>
  <c r="E91" i="70"/>
  <c r="K56" i="70"/>
  <c r="D56" i="70"/>
  <c r="E56" i="70"/>
  <c r="D57" i="70"/>
  <c r="E57" i="70"/>
  <c r="B61" i="70"/>
  <c r="C61" i="70"/>
  <c r="N48" i="70"/>
  <c r="O48" i="70"/>
  <c r="N49" i="70"/>
  <c r="O49" i="70"/>
  <c r="N50" i="70"/>
  <c r="O50" i="70"/>
  <c r="N51" i="70"/>
  <c r="O51" i="70"/>
  <c r="K48" i="70"/>
  <c r="L48" i="70"/>
  <c r="K49" i="70"/>
  <c r="L49" i="70"/>
  <c r="K50" i="70"/>
  <c r="L50" i="70"/>
  <c r="K51" i="70"/>
  <c r="K52" i="70"/>
  <c r="D48" i="70"/>
  <c r="E48" i="70"/>
  <c r="F48" i="70"/>
  <c r="D49" i="70"/>
  <c r="E49" i="70"/>
  <c r="F49" i="70"/>
  <c r="D50" i="70"/>
  <c r="E50" i="70"/>
  <c r="F50" i="70"/>
  <c r="D51" i="70"/>
  <c r="E51" i="70"/>
  <c r="F51" i="70"/>
  <c r="D52" i="70"/>
  <c r="E52" i="70"/>
  <c r="F52" i="70"/>
  <c r="C95" i="86"/>
  <c r="B95" i="86"/>
  <c r="F61" i="70" l="1"/>
  <c r="E95" i="86"/>
  <c r="F95" i="86"/>
  <c r="P48" i="70"/>
  <c r="P50" i="70"/>
  <c r="P49" i="70"/>
  <c r="P51" i="70"/>
  <c r="J7" i="70"/>
  <c r="J8" i="70"/>
  <c r="J9" i="70"/>
  <c r="J10" i="70"/>
  <c r="J11" i="70"/>
  <c r="J12" i="70"/>
  <c r="J13" i="70"/>
  <c r="J14" i="70"/>
  <c r="J15" i="70"/>
  <c r="J16" i="70"/>
  <c r="J17" i="70"/>
  <c r="J18" i="70"/>
  <c r="J19" i="70"/>
  <c r="J20" i="70"/>
  <c r="J21" i="70"/>
  <c r="J22" i="70"/>
  <c r="J23" i="70"/>
  <c r="J24" i="70"/>
  <c r="J25" i="70"/>
  <c r="J26" i="70"/>
  <c r="J27" i="70"/>
  <c r="J28" i="70"/>
  <c r="J29" i="70"/>
  <c r="J30" i="70"/>
  <c r="J31" i="70"/>
  <c r="D53" i="2" l="1"/>
  <c r="C53" i="2"/>
  <c r="C7" i="2" l="1"/>
  <c r="D7" i="2"/>
  <c r="C10" i="2"/>
  <c r="D10" i="2"/>
  <c r="B61" i="3"/>
  <c r="C61" i="3"/>
  <c r="H32" i="70"/>
  <c r="I32" i="70"/>
  <c r="B32" i="66"/>
  <c r="C32" i="66"/>
  <c r="F32" i="66" l="1"/>
  <c r="F32" i="70"/>
  <c r="J62" i="3"/>
  <c r="N91" i="68"/>
  <c r="O91" i="68"/>
  <c r="N92" i="68"/>
  <c r="O92" i="68"/>
  <c r="N93" i="68"/>
  <c r="O93" i="68"/>
  <c r="N94" i="68"/>
  <c r="O94" i="68"/>
  <c r="L92" i="68"/>
  <c r="L93" i="68"/>
  <c r="L94" i="68"/>
  <c r="N52" i="66"/>
  <c r="O52" i="66"/>
  <c r="L52" i="66"/>
  <c r="F52" i="66"/>
  <c r="N56" i="68"/>
  <c r="O56" i="68"/>
  <c r="L56" i="68"/>
  <c r="F56" i="68"/>
  <c r="N51" i="66"/>
  <c r="O51" i="66"/>
  <c r="L51" i="66"/>
  <c r="F51" i="66"/>
  <c r="N57" i="86"/>
  <c r="O57" i="86"/>
  <c r="L57" i="86"/>
  <c r="N56" i="3"/>
  <c r="O56" i="3"/>
  <c r="L56" i="3"/>
  <c r="F56" i="3"/>
  <c r="P91" i="68" l="1"/>
  <c r="P56" i="68"/>
  <c r="P92" i="68"/>
  <c r="P52" i="66"/>
  <c r="P94" i="68"/>
  <c r="P93" i="68"/>
  <c r="P51" i="66"/>
  <c r="P57" i="86"/>
  <c r="P56" i="3"/>
  <c r="Q5" i="2"/>
  <c r="M5" i="2"/>
  <c r="W34" i="87"/>
  <c r="V34" i="87"/>
  <c r="F34" i="87"/>
  <c r="E34" i="87"/>
  <c r="D34" i="87"/>
  <c r="C34" i="87"/>
  <c r="B34" i="87"/>
  <c r="W32" i="87"/>
  <c r="V32" i="87"/>
  <c r="P32" i="87"/>
  <c r="Q33" i="87" s="1"/>
  <c r="O32" i="87"/>
  <c r="N32" i="87"/>
  <c r="M32" i="87"/>
  <c r="L32" i="87"/>
  <c r="K32" i="87"/>
  <c r="J32" i="87"/>
  <c r="I32" i="87"/>
  <c r="H32" i="87"/>
  <c r="G32" i="87"/>
  <c r="F32" i="87"/>
  <c r="E32" i="87"/>
  <c r="D32" i="87"/>
  <c r="C32" i="87"/>
  <c r="B32" i="87"/>
  <c r="W31" i="87"/>
  <c r="P31" i="87"/>
  <c r="O31" i="87"/>
  <c r="N31" i="87"/>
  <c r="M31" i="87"/>
  <c r="L31" i="87"/>
  <c r="K31" i="87"/>
  <c r="J31" i="87"/>
  <c r="I31" i="87"/>
  <c r="H31" i="87"/>
  <c r="G31" i="87"/>
  <c r="F31" i="87"/>
  <c r="E31" i="87"/>
  <c r="D31" i="87"/>
  <c r="C31" i="87"/>
  <c r="W29" i="87"/>
  <c r="P29" i="87"/>
  <c r="O29" i="87"/>
  <c r="N29" i="87"/>
  <c r="M29" i="87"/>
  <c r="L29" i="87"/>
  <c r="K29" i="87"/>
  <c r="J29" i="87"/>
  <c r="I29" i="87"/>
  <c r="H29" i="87"/>
  <c r="G29" i="87"/>
  <c r="F29" i="87"/>
  <c r="E29" i="87"/>
  <c r="D29" i="87"/>
  <c r="C29" i="87"/>
  <c r="W26" i="87"/>
  <c r="V26" i="87"/>
  <c r="U26" i="87"/>
  <c r="W23" i="87"/>
  <c r="V23" i="87"/>
  <c r="F23" i="87"/>
  <c r="E23" i="87"/>
  <c r="D23" i="87"/>
  <c r="C23" i="87"/>
  <c r="B23" i="87"/>
  <c r="W21" i="87"/>
  <c r="V21" i="87"/>
  <c r="P21" i="87"/>
  <c r="O21" i="87"/>
  <c r="N21" i="87"/>
  <c r="M21" i="87"/>
  <c r="L21" i="87"/>
  <c r="K21" i="87"/>
  <c r="J21" i="87"/>
  <c r="G21" i="87"/>
  <c r="F21" i="87"/>
  <c r="E21" i="87"/>
  <c r="D21" i="87"/>
  <c r="C21" i="87"/>
  <c r="B21" i="87"/>
  <c r="P20" i="87"/>
  <c r="O20" i="87"/>
  <c r="N20" i="87"/>
  <c r="M20" i="87"/>
  <c r="L20" i="87"/>
  <c r="K20" i="87"/>
  <c r="J20" i="87"/>
  <c r="I20" i="87"/>
  <c r="H20" i="87"/>
  <c r="G20" i="87"/>
  <c r="F20" i="87"/>
  <c r="E20" i="87"/>
  <c r="D20" i="87"/>
  <c r="C20" i="87"/>
  <c r="AL19" i="87"/>
  <c r="AL18" i="87"/>
  <c r="P18" i="87"/>
  <c r="O18" i="87"/>
  <c r="N18" i="87"/>
  <c r="M18" i="87"/>
  <c r="L18" i="87"/>
  <c r="K18" i="87"/>
  <c r="J18" i="87"/>
  <c r="I18" i="87"/>
  <c r="H18" i="87"/>
  <c r="G18" i="87"/>
  <c r="F18" i="87"/>
  <c r="E18" i="87"/>
  <c r="D18" i="87"/>
  <c r="C18" i="87"/>
  <c r="AL17" i="87"/>
  <c r="AL16" i="87"/>
  <c r="AL15" i="87"/>
  <c r="W15" i="87"/>
  <c r="V15" i="87"/>
  <c r="U15" i="87"/>
  <c r="AL14" i="87"/>
  <c r="V14" i="87"/>
  <c r="V25" i="87" s="1"/>
  <c r="AL13" i="87"/>
  <c r="AL12" i="87"/>
  <c r="W12" i="87"/>
  <c r="V12" i="87"/>
  <c r="F12" i="87"/>
  <c r="E12" i="87"/>
  <c r="D12" i="87"/>
  <c r="C12" i="87"/>
  <c r="B12" i="87"/>
  <c r="AL11" i="87"/>
  <c r="AL10" i="87"/>
  <c r="W10" i="87"/>
  <c r="V10" i="87"/>
  <c r="P10" i="87"/>
  <c r="O10" i="87"/>
  <c r="N10" i="87"/>
  <c r="M10" i="87"/>
  <c r="L10" i="87"/>
  <c r="K10" i="87"/>
  <c r="I10" i="87"/>
  <c r="H10" i="87"/>
  <c r="G10" i="87"/>
  <c r="F10" i="87"/>
  <c r="E10" i="87"/>
  <c r="D10" i="87"/>
  <c r="C10" i="87"/>
  <c r="B10" i="87"/>
  <c r="AL9" i="87"/>
  <c r="W9" i="87"/>
  <c r="P9" i="87"/>
  <c r="O9" i="87"/>
  <c r="N9" i="87"/>
  <c r="M9" i="87"/>
  <c r="L9" i="87"/>
  <c r="K9" i="87"/>
  <c r="J9" i="87"/>
  <c r="I9" i="87"/>
  <c r="H9" i="87"/>
  <c r="G9" i="87"/>
  <c r="F9" i="87"/>
  <c r="E9" i="87"/>
  <c r="D9" i="87"/>
  <c r="C9" i="87"/>
  <c r="AL8" i="87"/>
  <c r="P7" i="87"/>
  <c r="O7" i="87"/>
  <c r="N7" i="87"/>
  <c r="M7" i="87"/>
  <c r="L7" i="87"/>
  <c r="I7" i="87"/>
  <c r="H7" i="87"/>
  <c r="G7" i="87"/>
  <c r="F7" i="87"/>
  <c r="E7" i="87"/>
  <c r="D7" i="87"/>
  <c r="C7" i="87"/>
  <c r="J6" i="87"/>
  <c r="K7" i="87" s="1"/>
  <c r="Q22" i="87" l="1"/>
  <c r="Q11" i="87"/>
  <c r="E33" i="87"/>
  <c r="M33" i="87"/>
  <c r="P11" i="87"/>
  <c r="G33" i="87"/>
  <c r="O33" i="87"/>
  <c r="D11" i="87"/>
  <c r="J22" i="87"/>
  <c r="K22" i="87"/>
  <c r="C11" i="87"/>
  <c r="L11" i="87"/>
  <c r="H33" i="87"/>
  <c r="P33" i="87"/>
  <c r="O11" i="87"/>
  <c r="D22" i="87"/>
  <c r="L22" i="87"/>
  <c r="C33" i="87"/>
  <c r="K33" i="87"/>
  <c r="C22" i="87"/>
  <c r="H11" i="87"/>
  <c r="F22" i="87"/>
  <c r="N22" i="87"/>
  <c r="H22" i="87"/>
  <c r="J33" i="87"/>
  <c r="W33" i="87"/>
  <c r="E11" i="87"/>
  <c r="M11" i="87"/>
  <c r="I33" i="87"/>
  <c r="F11" i="87"/>
  <c r="N11" i="87"/>
  <c r="G11" i="87"/>
  <c r="I22" i="87"/>
  <c r="F33" i="87"/>
  <c r="N33" i="87"/>
  <c r="I11" i="87"/>
  <c r="J10" i="87"/>
  <c r="J11" i="87" s="1"/>
  <c r="E22" i="87"/>
  <c r="M22" i="87"/>
  <c r="P22" i="87"/>
  <c r="W22" i="87"/>
  <c r="W11" i="87"/>
  <c r="D33" i="87"/>
  <c r="L33" i="87"/>
  <c r="G22" i="87"/>
  <c r="O22" i="87"/>
  <c r="J7" i="87"/>
  <c r="K11" i="87" l="1"/>
  <c r="N49" i="66"/>
  <c r="O49" i="66"/>
  <c r="N50" i="66"/>
  <c r="O50" i="66"/>
  <c r="L49" i="66"/>
  <c r="L50" i="66"/>
  <c r="F49" i="66"/>
  <c r="F50" i="66"/>
  <c r="N54" i="86"/>
  <c r="O54" i="86"/>
  <c r="L54" i="86"/>
  <c r="L55" i="86"/>
  <c r="L56" i="86"/>
  <c r="F54" i="86"/>
  <c r="F55" i="86"/>
  <c r="N83" i="68"/>
  <c r="O83" i="68"/>
  <c r="N56" i="86"/>
  <c r="O56" i="86"/>
  <c r="F56" i="86"/>
  <c r="N82" i="68"/>
  <c r="O82" i="68"/>
  <c r="L82" i="68"/>
  <c r="F82" i="68"/>
  <c r="N58" i="68"/>
  <c r="O58" i="68"/>
  <c r="N59" i="68"/>
  <c r="O59" i="68"/>
  <c r="L58" i="68"/>
  <c r="F58" i="68"/>
  <c r="I32" i="66"/>
  <c r="O32" i="66" s="1"/>
  <c r="H32" i="66"/>
  <c r="N32" i="66" s="1"/>
  <c r="N52" i="86"/>
  <c r="O52" i="86"/>
  <c r="N53" i="86"/>
  <c r="O53" i="86"/>
  <c r="L52" i="86"/>
  <c r="L53" i="86"/>
  <c r="F52" i="86"/>
  <c r="F53" i="86"/>
  <c r="B61" i="68"/>
  <c r="C61" i="68"/>
  <c r="L79" i="68"/>
  <c r="N79" i="68"/>
  <c r="O79" i="68"/>
  <c r="L80" i="68"/>
  <c r="N80" i="68"/>
  <c r="O80" i="68"/>
  <c r="F79" i="68"/>
  <c r="L48" i="66"/>
  <c r="N48" i="66"/>
  <c r="O48" i="66"/>
  <c r="F48" i="66"/>
  <c r="L57" i="3"/>
  <c r="N57" i="3"/>
  <c r="O57" i="3"/>
  <c r="L58" i="3"/>
  <c r="N58" i="3"/>
  <c r="O58" i="3"/>
  <c r="F57" i="3"/>
  <c r="N54" i="66"/>
  <c r="O54" i="66"/>
  <c r="L54" i="66"/>
  <c r="F54" i="66"/>
  <c r="N59" i="86"/>
  <c r="O59" i="86"/>
  <c r="L59" i="86"/>
  <c r="F59" i="86"/>
  <c r="P32" i="66" l="1"/>
  <c r="P54" i="86"/>
  <c r="P50" i="66"/>
  <c r="P49" i="66"/>
  <c r="P56" i="86"/>
  <c r="P83" i="68"/>
  <c r="P82" i="68"/>
  <c r="P59" i="68"/>
  <c r="P48" i="66"/>
  <c r="P52" i="86"/>
  <c r="P58" i="68"/>
  <c r="P53" i="86"/>
  <c r="P79" i="68"/>
  <c r="P58" i="3"/>
  <c r="P80" i="68"/>
  <c r="P59" i="86"/>
  <c r="P57" i="3"/>
  <c r="P54" i="66"/>
  <c r="N77" i="68" l="1"/>
  <c r="O77" i="68"/>
  <c r="N78" i="68"/>
  <c r="O78" i="68"/>
  <c r="L77" i="68"/>
  <c r="L78" i="68"/>
  <c r="F77" i="68"/>
  <c r="N27" i="68"/>
  <c r="O27" i="68"/>
  <c r="L27" i="68"/>
  <c r="F27" i="68"/>
  <c r="N58" i="86"/>
  <c r="O58" i="86"/>
  <c r="L58" i="86"/>
  <c r="F58" i="86"/>
  <c r="N93" i="3"/>
  <c r="O93" i="3"/>
  <c r="N94" i="3"/>
  <c r="O94" i="3"/>
  <c r="L93" i="3"/>
  <c r="F93" i="3"/>
  <c r="N55" i="3"/>
  <c r="O55" i="3"/>
  <c r="L55" i="3"/>
  <c r="F55" i="3"/>
  <c r="P27" i="68" l="1"/>
  <c r="P55" i="3"/>
  <c r="P94" i="3"/>
  <c r="P58" i="86"/>
  <c r="P77" i="68"/>
  <c r="P78" i="68"/>
  <c r="P93" i="3"/>
  <c r="N70" i="66"/>
  <c r="O70" i="66"/>
  <c r="N71" i="66"/>
  <c r="O71" i="66"/>
  <c r="L70" i="66"/>
  <c r="L71" i="66"/>
  <c r="F70" i="66"/>
  <c r="F54" i="3"/>
  <c r="N54" i="3"/>
  <c r="O54" i="3"/>
  <c r="L54" i="3"/>
  <c r="F81" i="68"/>
  <c r="N68" i="66"/>
  <c r="O68" i="66"/>
  <c r="N69" i="66"/>
  <c r="O69" i="66"/>
  <c r="L68" i="66"/>
  <c r="L69" i="66"/>
  <c r="F68" i="66"/>
  <c r="F69" i="66"/>
  <c r="F71" i="66"/>
  <c r="N16" i="66"/>
  <c r="O16" i="66"/>
  <c r="N17" i="66"/>
  <c r="O17" i="66"/>
  <c r="N18" i="66"/>
  <c r="O18" i="66"/>
  <c r="L16" i="66"/>
  <c r="L17" i="66"/>
  <c r="L18" i="66"/>
  <c r="F16" i="66"/>
  <c r="O84" i="86"/>
  <c r="N85" i="86"/>
  <c r="O85" i="86"/>
  <c r="F52" i="3"/>
  <c r="N52" i="3"/>
  <c r="O52" i="3"/>
  <c r="L52" i="3"/>
  <c r="P70" i="66" l="1"/>
  <c r="P71" i="66"/>
  <c r="P54" i="3"/>
  <c r="P18" i="66"/>
  <c r="P85" i="86"/>
  <c r="P52" i="3"/>
  <c r="P69" i="66"/>
  <c r="P68" i="66"/>
  <c r="P16" i="66"/>
  <c r="P17" i="66"/>
  <c r="N81" i="68" l="1"/>
  <c r="O81" i="68"/>
  <c r="L81" i="68"/>
  <c r="D39" i="68"/>
  <c r="D40" i="68"/>
  <c r="D41" i="68"/>
  <c r="D42" i="68"/>
  <c r="D43" i="68"/>
  <c r="D44" i="68"/>
  <c r="D45" i="68"/>
  <c r="D46" i="68"/>
  <c r="D47" i="68"/>
  <c r="D48" i="68"/>
  <c r="D49" i="68"/>
  <c r="D50" i="68"/>
  <c r="D51" i="68"/>
  <c r="D52" i="68"/>
  <c r="D53" i="68"/>
  <c r="D54" i="68"/>
  <c r="D55" i="68"/>
  <c r="D56" i="68"/>
  <c r="D57" i="68"/>
  <c r="D58" i="68"/>
  <c r="D59" i="68"/>
  <c r="D60" i="68"/>
  <c r="L59" i="68"/>
  <c r="L60" i="68"/>
  <c r="N57" i="68"/>
  <c r="O57" i="68"/>
  <c r="N60" i="68"/>
  <c r="O60" i="68"/>
  <c r="F59" i="68"/>
  <c r="N65" i="66"/>
  <c r="O65" i="66"/>
  <c r="N67" i="66"/>
  <c r="O67" i="66"/>
  <c r="L65" i="66"/>
  <c r="L67" i="66"/>
  <c r="N62" i="66"/>
  <c r="O62" i="66"/>
  <c r="L62" i="66"/>
  <c r="F66" i="66"/>
  <c r="F67" i="66"/>
  <c r="F62" i="66"/>
  <c r="N9" i="66"/>
  <c r="O9" i="66"/>
  <c r="N10" i="66"/>
  <c r="O10" i="66"/>
  <c r="N11" i="66"/>
  <c r="O11" i="66"/>
  <c r="N12" i="66"/>
  <c r="O12" i="66"/>
  <c r="N13" i="66"/>
  <c r="O13" i="66"/>
  <c r="N14" i="66"/>
  <c r="O14" i="66"/>
  <c r="N15" i="66"/>
  <c r="O15" i="66"/>
  <c r="L8" i="66"/>
  <c r="L9" i="66"/>
  <c r="L10" i="66"/>
  <c r="L11" i="66"/>
  <c r="L12" i="66"/>
  <c r="L13" i="66"/>
  <c r="L14" i="66"/>
  <c r="L15" i="66"/>
  <c r="F9" i="66"/>
  <c r="F10" i="66"/>
  <c r="F11" i="66"/>
  <c r="F12" i="66"/>
  <c r="F13" i="66"/>
  <c r="F14" i="66"/>
  <c r="F15" i="66"/>
  <c r="F17" i="66"/>
  <c r="F18" i="66"/>
  <c r="P65" i="66" l="1"/>
  <c r="P81" i="68"/>
  <c r="P67" i="66"/>
  <c r="P62" i="66"/>
  <c r="P15" i="66"/>
  <c r="P12" i="66"/>
  <c r="P13" i="66"/>
  <c r="P14" i="66"/>
  <c r="P10" i="66"/>
  <c r="P9" i="66"/>
  <c r="P11" i="66"/>
  <c r="P60" i="68"/>
  <c r="P57" i="68"/>
  <c r="J47" i="2" l="1"/>
  <c r="I47" i="2"/>
  <c r="D47" i="2"/>
  <c r="C47" i="2"/>
  <c r="J27" i="2"/>
  <c r="I27" i="2"/>
  <c r="D27" i="2"/>
  <c r="C27" i="2"/>
  <c r="J7" i="2"/>
  <c r="I7" i="2"/>
  <c r="N70" i="86"/>
  <c r="O70" i="86"/>
  <c r="F70" i="86"/>
  <c r="L70" i="86"/>
  <c r="G7" i="2" l="1"/>
  <c r="P70" i="86"/>
  <c r="O47" i="2"/>
  <c r="G27" i="2"/>
  <c r="M47" i="2"/>
  <c r="P47" i="2"/>
  <c r="G47" i="2"/>
  <c r="P27" i="2"/>
  <c r="M27" i="2"/>
  <c r="O27" i="2"/>
  <c r="M7" i="2"/>
  <c r="P7" i="2"/>
  <c r="O7" i="2"/>
  <c r="O96" i="86"/>
  <c r="N96" i="86"/>
  <c r="L96" i="86"/>
  <c r="I95" i="86"/>
  <c r="H95" i="86"/>
  <c r="D95" i="86"/>
  <c r="K94" i="86"/>
  <c r="J94" i="86"/>
  <c r="D94" i="86"/>
  <c r="K93" i="86"/>
  <c r="J93" i="86"/>
  <c r="D93" i="86"/>
  <c r="K92" i="86"/>
  <c r="J92" i="86"/>
  <c r="D92" i="86"/>
  <c r="K91" i="86"/>
  <c r="J91" i="86"/>
  <c r="D91" i="86"/>
  <c r="K90" i="86"/>
  <c r="J90" i="86"/>
  <c r="D90" i="86"/>
  <c r="K89" i="86"/>
  <c r="J89" i="86"/>
  <c r="E89" i="86"/>
  <c r="D89" i="86"/>
  <c r="K88" i="86"/>
  <c r="J88" i="86"/>
  <c r="E88" i="86"/>
  <c r="D88" i="86"/>
  <c r="K87" i="86"/>
  <c r="J87" i="86"/>
  <c r="E87" i="86"/>
  <c r="D87" i="86"/>
  <c r="K86" i="86"/>
  <c r="J86" i="86"/>
  <c r="E86" i="86"/>
  <c r="D86" i="86"/>
  <c r="L85" i="86"/>
  <c r="K85" i="86"/>
  <c r="J85" i="86"/>
  <c r="F85" i="86"/>
  <c r="E85" i="86"/>
  <c r="D85" i="86"/>
  <c r="K84" i="86"/>
  <c r="J84" i="86"/>
  <c r="E84" i="86"/>
  <c r="D84" i="86"/>
  <c r="O83" i="86"/>
  <c r="N83" i="86"/>
  <c r="L83" i="86"/>
  <c r="K83" i="86"/>
  <c r="J83" i="86"/>
  <c r="E83" i="86"/>
  <c r="D83" i="86"/>
  <c r="K82" i="86"/>
  <c r="J82" i="86"/>
  <c r="E82" i="86"/>
  <c r="D82" i="86"/>
  <c r="K81" i="86"/>
  <c r="J81" i="86"/>
  <c r="E81" i="86"/>
  <c r="D81" i="86"/>
  <c r="O80" i="86"/>
  <c r="N80" i="86"/>
  <c r="L80" i="86"/>
  <c r="K80" i="86"/>
  <c r="J80" i="86"/>
  <c r="F80" i="86"/>
  <c r="E80" i="86"/>
  <c r="D80" i="86"/>
  <c r="O79" i="86"/>
  <c r="N79" i="86"/>
  <c r="L79" i="86"/>
  <c r="K79" i="86"/>
  <c r="J79" i="86"/>
  <c r="F79" i="86"/>
  <c r="E79" i="86"/>
  <c r="D79" i="86"/>
  <c r="O78" i="86"/>
  <c r="N78" i="86"/>
  <c r="L78" i="86"/>
  <c r="K78" i="86"/>
  <c r="J78" i="86"/>
  <c r="F78" i="86"/>
  <c r="E78" i="86"/>
  <c r="D78" i="86"/>
  <c r="O77" i="86"/>
  <c r="N77" i="86"/>
  <c r="L77" i="86"/>
  <c r="K77" i="86"/>
  <c r="J77" i="86"/>
  <c r="F77" i="86"/>
  <c r="E77" i="86"/>
  <c r="D77" i="86"/>
  <c r="O76" i="86"/>
  <c r="N76" i="86"/>
  <c r="L76" i="86"/>
  <c r="K76" i="86"/>
  <c r="J76" i="86"/>
  <c r="F76" i="86"/>
  <c r="E76" i="86"/>
  <c r="D76" i="86"/>
  <c r="O75" i="86"/>
  <c r="N75" i="86"/>
  <c r="L75" i="86"/>
  <c r="K75" i="86"/>
  <c r="J75" i="86"/>
  <c r="F75" i="86"/>
  <c r="E75" i="86"/>
  <c r="D75" i="86"/>
  <c r="O74" i="86"/>
  <c r="N74" i="86"/>
  <c r="L74" i="86"/>
  <c r="K74" i="86"/>
  <c r="J74" i="86"/>
  <c r="F74" i="86"/>
  <c r="E74" i="86"/>
  <c r="D74" i="86"/>
  <c r="O73" i="86"/>
  <c r="N73" i="86"/>
  <c r="L73" i="86"/>
  <c r="K73" i="86"/>
  <c r="J73" i="86"/>
  <c r="F73" i="86"/>
  <c r="E73" i="86"/>
  <c r="D73" i="86"/>
  <c r="O72" i="86"/>
  <c r="N72" i="86"/>
  <c r="L72" i="86"/>
  <c r="K72" i="86"/>
  <c r="J72" i="86"/>
  <c r="F72" i="86"/>
  <c r="E72" i="86"/>
  <c r="D72" i="86"/>
  <c r="O71" i="86"/>
  <c r="N71" i="86"/>
  <c r="L71" i="86"/>
  <c r="K71" i="86"/>
  <c r="J71" i="86"/>
  <c r="F71" i="86"/>
  <c r="E71" i="86"/>
  <c r="D71" i="86"/>
  <c r="K70" i="86"/>
  <c r="J70" i="86"/>
  <c r="E70" i="86"/>
  <c r="D70" i="86"/>
  <c r="O69" i="86"/>
  <c r="N69" i="86"/>
  <c r="L69" i="86"/>
  <c r="K69" i="86"/>
  <c r="J69" i="86"/>
  <c r="F69" i="86"/>
  <c r="E69" i="86"/>
  <c r="D69" i="86"/>
  <c r="O68" i="86"/>
  <c r="N68" i="86"/>
  <c r="L68" i="86"/>
  <c r="K68" i="86"/>
  <c r="J68" i="86"/>
  <c r="F68" i="86"/>
  <c r="E68" i="86"/>
  <c r="D68" i="86"/>
  <c r="C67" i="86"/>
  <c r="K67" i="86" s="1"/>
  <c r="B67" i="86"/>
  <c r="J67" i="86" s="1"/>
  <c r="F66" i="86"/>
  <c r="L66" i="86" s="1"/>
  <c r="P66" i="86" s="1"/>
  <c r="O62" i="86"/>
  <c r="N62" i="86"/>
  <c r="L62" i="86"/>
  <c r="K62" i="86"/>
  <c r="J62" i="86"/>
  <c r="F62" i="86"/>
  <c r="K61" i="86"/>
  <c r="J61" i="86"/>
  <c r="O60" i="86"/>
  <c r="N60" i="86"/>
  <c r="L60" i="86"/>
  <c r="K60" i="86"/>
  <c r="J60" i="86"/>
  <c r="F60" i="86"/>
  <c r="E60" i="86"/>
  <c r="D60" i="86"/>
  <c r="K59" i="86"/>
  <c r="J59" i="86"/>
  <c r="E59" i="86"/>
  <c r="D59" i="86"/>
  <c r="K58" i="86"/>
  <c r="J58" i="86"/>
  <c r="E58" i="86"/>
  <c r="D58" i="86"/>
  <c r="K57" i="86"/>
  <c r="J57" i="86"/>
  <c r="E57" i="86"/>
  <c r="D57" i="86"/>
  <c r="K56" i="86"/>
  <c r="J56" i="86"/>
  <c r="E56" i="86"/>
  <c r="D56" i="86"/>
  <c r="O55" i="86"/>
  <c r="N55" i="86"/>
  <c r="K55" i="86"/>
  <c r="J55" i="86"/>
  <c r="E55" i="86"/>
  <c r="D55" i="86"/>
  <c r="K54" i="86"/>
  <c r="J54" i="86"/>
  <c r="E54" i="86"/>
  <c r="D54" i="86"/>
  <c r="K53" i="86"/>
  <c r="J53" i="86"/>
  <c r="E53" i="86"/>
  <c r="D53" i="86"/>
  <c r="K52" i="86"/>
  <c r="J52" i="86"/>
  <c r="E52" i="86"/>
  <c r="D52" i="86"/>
  <c r="O51" i="86"/>
  <c r="N51" i="86"/>
  <c r="L51" i="86"/>
  <c r="K51" i="86"/>
  <c r="J51" i="86"/>
  <c r="F51" i="86"/>
  <c r="E51" i="86"/>
  <c r="D51" i="86"/>
  <c r="O50" i="86"/>
  <c r="N50" i="86"/>
  <c r="L50" i="86"/>
  <c r="K50" i="86"/>
  <c r="J50" i="86"/>
  <c r="F50" i="86"/>
  <c r="E50" i="86"/>
  <c r="D50" i="86"/>
  <c r="O49" i="86"/>
  <c r="N49" i="86"/>
  <c r="L49" i="86"/>
  <c r="K49" i="86"/>
  <c r="J49" i="86"/>
  <c r="F49" i="86"/>
  <c r="E49" i="86"/>
  <c r="D49" i="86"/>
  <c r="O48" i="86"/>
  <c r="N48" i="86"/>
  <c r="L48" i="86"/>
  <c r="K48" i="86"/>
  <c r="J48" i="86"/>
  <c r="F48" i="86"/>
  <c r="E48" i="86"/>
  <c r="D48" i="86"/>
  <c r="O47" i="86"/>
  <c r="N47" i="86"/>
  <c r="L47" i="86"/>
  <c r="K47" i="86"/>
  <c r="J47" i="86"/>
  <c r="F47" i="86"/>
  <c r="E47" i="86"/>
  <c r="D47" i="86"/>
  <c r="O46" i="86"/>
  <c r="N46" i="86"/>
  <c r="L46" i="86"/>
  <c r="K46" i="86"/>
  <c r="J46" i="86"/>
  <c r="F46" i="86"/>
  <c r="E46" i="86"/>
  <c r="D46" i="86"/>
  <c r="O45" i="86"/>
  <c r="N45" i="86"/>
  <c r="L45" i="86"/>
  <c r="K45" i="86"/>
  <c r="J45" i="86"/>
  <c r="F45" i="86"/>
  <c r="E45" i="86"/>
  <c r="D45" i="86"/>
  <c r="O44" i="86"/>
  <c r="N44" i="86"/>
  <c r="L44" i="86"/>
  <c r="K44" i="86"/>
  <c r="J44" i="86"/>
  <c r="F44" i="86"/>
  <c r="E44" i="86"/>
  <c r="D44" i="86"/>
  <c r="O43" i="86"/>
  <c r="N43" i="86"/>
  <c r="L43" i="86"/>
  <c r="K43" i="86"/>
  <c r="J43" i="86"/>
  <c r="F43" i="86"/>
  <c r="E43" i="86"/>
  <c r="D43" i="86"/>
  <c r="O42" i="86"/>
  <c r="N42" i="86"/>
  <c r="L42" i="86"/>
  <c r="K42" i="86"/>
  <c r="J42" i="86"/>
  <c r="F42" i="86"/>
  <c r="E42" i="86"/>
  <c r="D42" i="86"/>
  <c r="O41" i="86"/>
  <c r="N41" i="86"/>
  <c r="L41" i="86"/>
  <c r="K41" i="86"/>
  <c r="J41" i="86"/>
  <c r="F41" i="86"/>
  <c r="E41" i="86"/>
  <c r="D41" i="86"/>
  <c r="O40" i="86"/>
  <c r="N40" i="86"/>
  <c r="L40" i="86"/>
  <c r="K40" i="86"/>
  <c r="J40" i="86"/>
  <c r="F40" i="86"/>
  <c r="E40" i="86"/>
  <c r="D40" i="86"/>
  <c r="O39" i="86"/>
  <c r="N39" i="86"/>
  <c r="L39" i="86"/>
  <c r="K39" i="86"/>
  <c r="J39" i="86"/>
  <c r="F39" i="86"/>
  <c r="E39" i="86"/>
  <c r="D39" i="86"/>
  <c r="L38" i="86"/>
  <c r="L67" i="86" s="1"/>
  <c r="F38" i="86"/>
  <c r="F67" i="86" s="1"/>
  <c r="C38" i="86"/>
  <c r="O38" i="86" s="1"/>
  <c r="B38" i="86"/>
  <c r="N38" i="86" s="1"/>
  <c r="F37" i="86"/>
  <c r="P37" i="86" s="1"/>
  <c r="B37" i="86"/>
  <c r="B66" i="86" s="1"/>
  <c r="O33" i="86"/>
  <c r="N33" i="86"/>
  <c r="L33" i="86"/>
  <c r="F33" i="86"/>
  <c r="I32" i="86"/>
  <c r="H32" i="86"/>
  <c r="J32" i="86" s="1"/>
  <c r="E32" i="86"/>
  <c r="K31" i="86"/>
  <c r="J31" i="86"/>
  <c r="E31" i="86"/>
  <c r="D31" i="86"/>
  <c r="O30" i="86"/>
  <c r="N30" i="86"/>
  <c r="L30" i="86"/>
  <c r="K30" i="86"/>
  <c r="J30" i="86"/>
  <c r="F30" i="86"/>
  <c r="E30" i="86"/>
  <c r="D30" i="86"/>
  <c r="O29" i="86"/>
  <c r="N29" i="86"/>
  <c r="L29" i="86"/>
  <c r="K29" i="86"/>
  <c r="J29" i="86"/>
  <c r="F29" i="86"/>
  <c r="E29" i="86"/>
  <c r="D29" i="86"/>
  <c r="O28" i="86"/>
  <c r="N28" i="86"/>
  <c r="L28" i="86"/>
  <c r="K28" i="86"/>
  <c r="J28" i="86"/>
  <c r="F28" i="86"/>
  <c r="E28" i="86"/>
  <c r="D28" i="86"/>
  <c r="O27" i="86"/>
  <c r="N27" i="86"/>
  <c r="L27" i="86"/>
  <c r="K27" i="86"/>
  <c r="J27" i="86"/>
  <c r="F27" i="86"/>
  <c r="E27" i="86"/>
  <c r="D27" i="86"/>
  <c r="O26" i="86"/>
  <c r="N26" i="86"/>
  <c r="L26" i="86"/>
  <c r="K26" i="86"/>
  <c r="J26" i="86"/>
  <c r="F26" i="86"/>
  <c r="E26" i="86"/>
  <c r="D26" i="86"/>
  <c r="O25" i="86"/>
  <c r="N25" i="86"/>
  <c r="L25" i="86"/>
  <c r="K25" i="86"/>
  <c r="J25" i="86"/>
  <c r="F25" i="86"/>
  <c r="E25" i="86"/>
  <c r="D25" i="86"/>
  <c r="O24" i="86"/>
  <c r="N24" i="86"/>
  <c r="L24" i="86"/>
  <c r="K24" i="86"/>
  <c r="J24" i="86"/>
  <c r="F24" i="86"/>
  <c r="E24" i="86"/>
  <c r="D24" i="86"/>
  <c r="O23" i="86"/>
  <c r="N23" i="86"/>
  <c r="L23" i="86"/>
  <c r="K23" i="86"/>
  <c r="J23" i="86"/>
  <c r="F23" i="86"/>
  <c r="E23" i="86"/>
  <c r="D23" i="86"/>
  <c r="O22" i="86"/>
  <c r="N22" i="86"/>
  <c r="L22" i="86"/>
  <c r="K22" i="86"/>
  <c r="J22" i="86"/>
  <c r="F22" i="86"/>
  <c r="E22" i="86"/>
  <c r="D22" i="86"/>
  <c r="O21" i="86"/>
  <c r="N21" i="86"/>
  <c r="L21" i="86"/>
  <c r="K21" i="86"/>
  <c r="J21" i="86"/>
  <c r="F21" i="86"/>
  <c r="E21" i="86"/>
  <c r="D21" i="86"/>
  <c r="O20" i="86"/>
  <c r="N20" i="86"/>
  <c r="L20" i="86"/>
  <c r="K20" i="86"/>
  <c r="J20" i="86"/>
  <c r="F20" i="86"/>
  <c r="E20" i="86"/>
  <c r="D20" i="86"/>
  <c r="O19" i="86"/>
  <c r="N19" i="86"/>
  <c r="L19" i="86"/>
  <c r="K19" i="86"/>
  <c r="J19" i="86"/>
  <c r="F19" i="86"/>
  <c r="E19" i="86"/>
  <c r="D19" i="86"/>
  <c r="O18" i="86"/>
  <c r="N18" i="86"/>
  <c r="L18" i="86"/>
  <c r="K18" i="86"/>
  <c r="J18" i="86"/>
  <c r="F18" i="86"/>
  <c r="E18" i="86"/>
  <c r="D18" i="86"/>
  <c r="O17" i="86"/>
  <c r="N17" i="86"/>
  <c r="L17" i="86"/>
  <c r="K17" i="86"/>
  <c r="J17" i="86"/>
  <c r="F17" i="86"/>
  <c r="E17" i="86"/>
  <c r="D17" i="86"/>
  <c r="O16" i="86"/>
  <c r="N16" i="86"/>
  <c r="L16" i="86"/>
  <c r="K16" i="86"/>
  <c r="J16" i="86"/>
  <c r="F16" i="86"/>
  <c r="E16" i="86"/>
  <c r="D16" i="86"/>
  <c r="O15" i="86"/>
  <c r="N15" i="86"/>
  <c r="L15" i="86"/>
  <c r="K15" i="86"/>
  <c r="J15" i="86"/>
  <c r="F15" i="86"/>
  <c r="E15" i="86"/>
  <c r="D15" i="86"/>
  <c r="O14" i="86"/>
  <c r="N14" i="86"/>
  <c r="L14" i="86"/>
  <c r="K14" i="86"/>
  <c r="J14" i="86"/>
  <c r="F14" i="86"/>
  <c r="E14" i="86"/>
  <c r="D14" i="86"/>
  <c r="O13" i="86"/>
  <c r="N13" i="86"/>
  <c r="L13" i="86"/>
  <c r="K13" i="86"/>
  <c r="J13" i="86"/>
  <c r="F13" i="86"/>
  <c r="E13" i="86"/>
  <c r="D13" i="86"/>
  <c r="O12" i="86"/>
  <c r="N12" i="86"/>
  <c r="L12" i="86"/>
  <c r="K12" i="86"/>
  <c r="J12" i="86"/>
  <c r="F12" i="86"/>
  <c r="E12" i="86"/>
  <c r="D12" i="86"/>
  <c r="O11" i="86"/>
  <c r="N11" i="86"/>
  <c r="L11" i="86"/>
  <c r="K11" i="86"/>
  <c r="J11" i="86"/>
  <c r="F11" i="86"/>
  <c r="E11" i="86"/>
  <c r="D11" i="86"/>
  <c r="O10" i="86"/>
  <c r="N10" i="86"/>
  <c r="L10" i="86"/>
  <c r="K10" i="86"/>
  <c r="J10" i="86"/>
  <c r="F10" i="86"/>
  <c r="E10" i="86"/>
  <c r="D10" i="86"/>
  <c r="O9" i="86"/>
  <c r="N9" i="86"/>
  <c r="L9" i="86"/>
  <c r="K9" i="86"/>
  <c r="J9" i="86"/>
  <c r="F9" i="86"/>
  <c r="E9" i="86"/>
  <c r="D9" i="86"/>
  <c r="O8" i="86"/>
  <c r="N8" i="86"/>
  <c r="L8" i="86"/>
  <c r="K8" i="86"/>
  <c r="J8" i="86"/>
  <c r="F8" i="86"/>
  <c r="E8" i="86"/>
  <c r="D8" i="86"/>
  <c r="O7" i="86"/>
  <c r="N7" i="86"/>
  <c r="L7" i="86"/>
  <c r="K7" i="86"/>
  <c r="J7" i="86"/>
  <c r="F7" i="86"/>
  <c r="E7" i="86"/>
  <c r="D7" i="86"/>
  <c r="O6" i="86"/>
  <c r="N6" i="86"/>
  <c r="K6" i="86"/>
  <c r="J6" i="86"/>
  <c r="I6" i="86"/>
  <c r="H6" i="86"/>
  <c r="E6" i="86"/>
  <c r="D6" i="86"/>
  <c r="N5" i="86"/>
  <c r="L5" i="86"/>
  <c r="P5" i="86" s="1"/>
  <c r="J5" i="86"/>
  <c r="H5" i="86"/>
  <c r="D5" i="86"/>
  <c r="L18" i="85"/>
  <c r="K18" i="85"/>
  <c r="M18" i="85" s="1"/>
  <c r="F18" i="85"/>
  <c r="E18" i="85"/>
  <c r="G18" i="85" s="1"/>
  <c r="L17" i="85"/>
  <c r="N17" i="85" s="1"/>
  <c r="K17" i="85"/>
  <c r="M17" i="85" s="1"/>
  <c r="F17" i="85"/>
  <c r="H17" i="85" s="1"/>
  <c r="E17" i="85"/>
  <c r="L16" i="85"/>
  <c r="N16" i="85" s="1"/>
  <c r="K16" i="85"/>
  <c r="F16" i="85"/>
  <c r="E16" i="85"/>
  <c r="G16" i="85" s="1"/>
  <c r="R15" i="85"/>
  <c r="Q15" i="85"/>
  <c r="O15" i="85"/>
  <c r="I15" i="85"/>
  <c r="R14" i="85"/>
  <c r="Q14" i="85"/>
  <c r="O14" i="85"/>
  <c r="N14" i="85"/>
  <c r="M14" i="85"/>
  <c r="I14" i="85"/>
  <c r="H14" i="85"/>
  <c r="G14" i="85"/>
  <c r="R13" i="85"/>
  <c r="Q13" i="85"/>
  <c r="O13" i="85"/>
  <c r="N13" i="85"/>
  <c r="M13" i="85"/>
  <c r="I13" i="85"/>
  <c r="H13" i="85"/>
  <c r="G13" i="85"/>
  <c r="R12" i="85"/>
  <c r="Q12" i="85"/>
  <c r="O12" i="85"/>
  <c r="N12" i="85"/>
  <c r="M12" i="85"/>
  <c r="I12" i="85"/>
  <c r="H12" i="85"/>
  <c r="G12" i="85"/>
  <c r="R11" i="85"/>
  <c r="Q11" i="85"/>
  <c r="O11" i="85"/>
  <c r="N11" i="85"/>
  <c r="M11" i="85"/>
  <c r="I11" i="85"/>
  <c r="H11" i="85"/>
  <c r="G11" i="85"/>
  <c r="R10" i="85"/>
  <c r="Q10" i="85"/>
  <c r="O10" i="85"/>
  <c r="N10" i="85"/>
  <c r="M10" i="85"/>
  <c r="I10" i="85"/>
  <c r="H10" i="85"/>
  <c r="G10" i="85"/>
  <c r="R9" i="85"/>
  <c r="Q9" i="85"/>
  <c r="O9" i="85"/>
  <c r="N9" i="85"/>
  <c r="M9" i="85"/>
  <c r="I9" i="85"/>
  <c r="H9" i="85"/>
  <c r="G9" i="85"/>
  <c r="R8" i="85"/>
  <c r="Q8" i="85"/>
  <c r="O8" i="85"/>
  <c r="N8" i="85"/>
  <c r="M8" i="85"/>
  <c r="I8" i="85"/>
  <c r="H8" i="85"/>
  <c r="G8" i="85"/>
  <c r="R7" i="85"/>
  <c r="Q7" i="85"/>
  <c r="O7" i="85"/>
  <c r="N7" i="85"/>
  <c r="M7" i="85"/>
  <c r="I7" i="85"/>
  <c r="H7" i="85"/>
  <c r="G7" i="85"/>
  <c r="G15" i="85" s="1"/>
  <c r="R6" i="85"/>
  <c r="Q6" i="85"/>
  <c r="L6" i="85"/>
  <c r="K6" i="85"/>
  <c r="H6" i="85"/>
  <c r="N6" i="85" s="1"/>
  <c r="G6" i="85"/>
  <c r="M6" i="85" s="1"/>
  <c r="Q5" i="85"/>
  <c r="O5" i="85"/>
  <c r="S5" i="85" s="1"/>
  <c r="M5" i="85"/>
  <c r="K5" i="85"/>
  <c r="G5" i="85"/>
  <c r="E96" i="86" l="1"/>
  <c r="H15" i="85"/>
  <c r="N15" i="85"/>
  <c r="L37" i="86"/>
  <c r="H38" i="86"/>
  <c r="O18" i="85"/>
  <c r="Q47" i="2"/>
  <c r="L32" i="86"/>
  <c r="M15" i="85"/>
  <c r="Q27" i="2"/>
  <c r="I38" i="86"/>
  <c r="S15" i="85"/>
  <c r="O16" i="85"/>
  <c r="I16" i="85"/>
  <c r="S11" i="85"/>
  <c r="S13" i="85"/>
  <c r="Q7" i="2"/>
  <c r="P68" i="86"/>
  <c r="P77" i="86"/>
  <c r="P11" i="86"/>
  <c r="P96" i="86"/>
  <c r="P78" i="86"/>
  <c r="P80" i="86"/>
  <c r="P69" i="86"/>
  <c r="P60" i="86"/>
  <c r="P47" i="86"/>
  <c r="F61" i="86"/>
  <c r="P40" i="86"/>
  <c r="P22" i="86"/>
  <c r="P14" i="86"/>
  <c r="P27" i="86"/>
  <c r="P12" i="86"/>
  <c r="P25" i="86"/>
  <c r="P23" i="86"/>
  <c r="P30" i="86"/>
  <c r="O32" i="86"/>
  <c r="P19" i="86"/>
  <c r="Q16" i="85"/>
  <c r="P72" i="86"/>
  <c r="P76" i="86"/>
  <c r="P73" i="86"/>
  <c r="P74" i="86"/>
  <c r="P75" i="86"/>
  <c r="P79" i="86"/>
  <c r="N95" i="86"/>
  <c r="P83" i="86"/>
  <c r="O95" i="86"/>
  <c r="P71" i="86"/>
  <c r="P62" i="86"/>
  <c r="P39" i="86"/>
  <c r="P41" i="86"/>
  <c r="P42" i="86"/>
  <c r="P43" i="86"/>
  <c r="P44" i="86"/>
  <c r="N61" i="86"/>
  <c r="P48" i="86"/>
  <c r="P55" i="86"/>
  <c r="P49" i="86"/>
  <c r="P50" i="86"/>
  <c r="P51" i="86"/>
  <c r="O61" i="86"/>
  <c r="P45" i="86"/>
  <c r="P46" i="86"/>
  <c r="P33" i="86"/>
  <c r="P20" i="86"/>
  <c r="P21" i="86"/>
  <c r="P17" i="86"/>
  <c r="J33" i="86"/>
  <c r="N32" i="86"/>
  <c r="P15" i="86"/>
  <c r="P8" i="86"/>
  <c r="P10" i="86"/>
  <c r="P28" i="86"/>
  <c r="P29" i="86"/>
  <c r="P7" i="86"/>
  <c r="P9" i="86"/>
  <c r="P13" i="86"/>
  <c r="P16" i="86"/>
  <c r="P18" i="86"/>
  <c r="E33" i="86"/>
  <c r="P24" i="86"/>
  <c r="P26" i="86"/>
  <c r="S8" i="85"/>
  <c r="S14" i="85"/>
  <c r="R18" i="85"/>
  <c r="S9" i="85"/>
  <c r="Q17" i="85"/>
  <c r="N18" i="85"/>
  <c r="S12" i="85"/>
  <c r="S10" i="85"/>
  <c r="Q18" i="85"/>
  <c r="I17" i="85"/>
  <c r="S7" i="85"/>
  <c r="N66" i="86"/>
  <c r="D66" i="86"/>
  <c r="J66" i="86"/>
  <c r="H66" i="86"/>
  <c r="D96" i="86"/>
  <c r="F32" i="86"/>
  <c r="N37" i="86"/>
  <c r="D67" i="86"/>
  <c r="N67" i="86"/>
  <c r="J95" i="86"/>
  <c r="J96" i="86" s="1"/>
  <c r="J38" i="86"/>
  <c r="L61" i="86"/>
  <c r="E67" i="86"/>
  <c r="O67" i="86"/>
  <c r="K95" i="86"/>
  <c r="K96" i="86" s="1"/>
  <c r="K38" i="86"/>
  <c r="D61" i="86"/>
  <c r="D62" i="86" s="1"/>
  <c r="L95" i="86"/>
  <c r="D37" i="86"/>
  <c r="E61" i="86"/>
  <c r="E62" i="86" s="1"/>
  <c r="H67" i="86"/>
  <c r="K32" i="86"/>
  <c r="K33" i="86" s="1"/>
  <c r="D38" i="86"/>
  <c r="I67" i="86"/>
  <c r="H37" i="86"/>
  <c r="E38" i="86"/>
  <c r="D32" i="86"/>
  <c r="D33" i="86" s="1"/>
  <c r="J37" i="86"/>
  <c r="O17" i="85"/>
  <c r="I18" i="85"/>
  <c r="M16" i="85"/>
  <c r="G17" i="85"/>
  <c r="H16" i="85"/>
  <c r="R17" i="85"/>
  <c r="R16" i="85"/>
  <c r="H18" i="85"/>
  <c r="S18" i="85" l="1"/>
  <c r="S16" i="85"/>
  <c r="S17" i="85"/>
  <c r="P95" i="86"/>
  <c r="P32" i="86"/>
  <c r="P61" i="86"/>
  <c r="F60" i="68" l="1"/>
  <c r="N46" i="66"/>
  <c r="O46" i="66"/>
  <c r="N47" i="66"/>
  <c r="O47" i="66"/>
  <c r="L46" i="66"/>
  <c r="L47" i="66"/>
  <c r="F46" i="66"/>
  <c r="F47" i="66"/>
  <c r="D7" i="3"/>
  <c r="E7" i="3"/>
  <c r="D8" i="3"/>
  <c r="E8" i="3"/>
  <c r="D9" i="3"/>
  <c r="E9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29" i="3"/>
  <c r="E29" i="3"/>
  <c r="D30" i="3"/>
  <c r="E30" i="3"/>
  <c r="D31" i="3"/>
  <c r="E31" i="3"/>
  <c r="P5" i="68"/>
  <c r="L5" i="68"/>
  <c r="Q25" i="2"/>
  <c r="M25" i="2"/>
  <c r="G25" i="2"/>
  <c r="F83" i="66" l="1"/>
  <c r="N55" i="66"/>
  <c r="P47" i="66"/>
  <c r="O55" i="66"/>
  <c r="P46" i="66"/>
  <c r="B95" i="3"/>
  <c r="C95" i="3"/>
  <c r="P55" i="66" l="1"/>
  <c r="L5" i="70"/>
  <c r="P5" i="70" s="1"/>
  <c r="N4" i="69"/>
  <c r="R4" i="69" s="1"/>
  <c r="N4" i="67"/>
  <c r="R4" i="67" s="1"/>
  <c r="F37" i="66"/>
  <c r="L37" i="66" s="1"/>
  <c r="L5" i="66"/>
  <c r="P5" i="66" s="1"/>
  <c r="N4" i="65"/>
  <c r="R4" i="65" s="1"/>
  <c r="F37" i="3"/>
  <c r="L37" i="3" s="1"/>
  <c r="P37" i="3" s="1"/>
  <c r="L5" i="3"/>
  <c r="P5" i="3" s="1"/>
  <c r="O5" i="34"/>
  <c r="S5" i="34" s="1"/>
  <c r="G45" i="2"/>
  <c r="M45" i="2" s="1"/>
  <c r="F66" i="3" l="1"/>
  <c r="L66" i="3" s="1"/>
  <c r="P66" i="3" s="1"/>
  <c r="L37" i="70" l="1"/>
  <c r="L66" i="70" s="1"/>
  <c r="F37" i="70"/>
  <c r="F66" i="70" s="1"/>
  <c r="L37" i="68"/>
  <c r="L66" i="68" s="1"/>
  <c r="F37" i="68"/>
  <c r="F66" i="68" s="1"/>
  <c r="L60" i="66"/>
  <c r="F60" i="66"/>
  <c r="L38" i="3"/>
  <c r="F38" i="3"/>
  <c r="F67" i="3" s="1"/>
  <c r="N42" i="66" l="1"/>
  <c r="O42" i="66"/>
  <c r="N43" i="66"/>
  <c r="O43" i="66"/>
  <c r="N44" i="66"/>
  <c r="O44" i="66"/>
  <c r="N45" i="66"/>
  <c r="O45" i="66"/>
  <c r="L42" i="66"/>
  <c r="L43" i="66"/>
  <c r="L44" i="66"/>
  <c r="L45" i="66"/>
  <c r="F42" i="66"/>
  <c r="F43" i="66"/>
  <c r="F44" i="66"/>
  <c r="P43" i="66" l="1"/>
  <c r="P45" i="66"/>
  <c r="P44" i="66"/>
  <c r="P42" i="66"/>
  <c r="D62" i="66" l="1"/>
  <c r="D63" i="66"/>
  <c r="D64" i="66"/>
  <c r="D65" i="66"/>
  <c r="D66" i="66"/>
  <c r="D67" i="66"/>
  <c r="D68" i="66"/>
  <c r="D69" i="66"/>
  <c r="D70" i="66"/>
  <c r="D71" i="66"/>
  <c r="D72" i="66"/>
  <c r="D73" i="66"/>
  <c r="D74" i="66"/>
  <c r="D75" i="66"/>
  <c r="D76" i="66"/>
  <c r="D77" i="66"/>
  <c r="D78" i="66"/>
  <c r="D79" i="66"/>
  <c r="D80" i="66"/>
  <c r="D81" i="66"/>
  <c r="D82" i="66"/>
  <c r="F45" i="66"/>
  <c r="L89" i="3"/>
  <c r="N89" i="3"/>
  <c r="O89" i="3"/>
  <c r="L90" i="3"/>
  <c r="N90" i="3"/>
  <c r="O90" i="3"/>
  <c r="L91" i="3"/>
  <c r="N91" i="3"/>
  <c r="O91" i="3"/>
  <c r="L92" i="3"/>
  <c r="N92" i="3"/>
  <c r="O92" i="3"/>
  <c r="L94" i="3"/>
  <c r="F89" i="3"/>
  <c r="F90" i="3"/>
  <c r="F91" i="3"/>
  <c r="F92" i="3"/>
  <c r="F94" i="3"/>
  <c r="P92" i="3" l="1"/>
  <c r="P90" i="3"/>
  <c r="P89" i="3"/>
  <c r="P91" i="3"/>
  <c r="I61" i="3" l="1"/>
  <c r="H61" i="3" l="1"/>
  <c r="D68" i="70" l="1"/>
  <c r="D69" i="70"/>
  <c r="D70" i="70"/>
  <c r="D71" i="70"/>
  <c r="D72" i="70"/>
  <c r="D73" i="70"/>
  <c r="D74" i="70"/>
  <c r="D75" i="70"/>
  <c r="D76" i="70"/>
  <c r="D77" i="70"/>
  <c r="D78" i="70"/>
  <c r="D92" i="70"/>
  <c r="D93" i="70"/>
  <c r="N87" i="3"/>
  <c r="O87" i="3"/>
  <c r="N88" i="3"/>
  <c r="O88" i="3"/>
  <c r="L87" i="3"/>
  <c r="L88" i="3"/>
  <c r="F87" i="3"/>
  <c r="F88" i="3"/>
  <c r="F61" i="68" l="1"/>
  <c r="P87" i="3"/>
  <c r="N61" i="68"/>
  <c r="O61" i="68"/>
  <c r="P88" i="3"/>
  <c r="L61" i="68"/>
  <c r="T19" i="71"/>
  <c r="E19" i="71"/>
  <c r="T18" i="71"/>
  <c r="E18" i="71"/>
  <c r="T17" i="71"/>
  <c r="E17" i="71"/>
  <c r="N14" i="34"/>
  <c r="M14" i="34"/>
  <c r="N13" i="34"/>
  <c r="M13" i="34"/>
  <c r="N10" i="34"/>
  <c r="M10" i="34"/>
  <c r="N9" i="34"/>
  <c r="M9" i="34"/>
  <c r="N8" i="34"/>
  <c r="M8" i="34"/>
  <c r="H14" i="34"/>
  <c r="G14" i="34"/>
  <c r="H13" i="34"/>
  <c r="G13" i="34"/>
  <c r="H12" i="34"/>
  <c r="G12" i="34"/>
  <c r="H10" i="34"/>
  <c r="H9" i="34"/>
  <c r="H8" i="34"/>
  <c r="G10" i="34"/>
  <c r="G9" i="34"/>
  <c r="G8" i="34"/>
  <c r="L16" i="34"/>
  <c r="N16" i="34" s="1"/>
  <c r="L17" i="34"/>
  <c r="N17" i="34" s="1"/>
  <c r="L18" i="34"/>
  <c r="N18" i="34" s="1"/>
  <c r="K18" i="34"/>
  <c r="M18" i="34" s="1"/>
  <c r="K17" i="34"/>
  <c r="M17" i="34" s="1"/>
  <c r="K16" i="34"/>
  <c r="M16" i="34" s="1"/>
  <c r="F18" i="34"/>
  <c r="H18" i="34" s="1"/>
  <c r="E18" i="34"/>
  <c r="G18" i="34" s="1"/>
  <c r="E17" i="34"/>
  <c r="G17" i="34" s="1"/>
  <c r="E16" i="34"/>
  <c r="G16" i="34" s="1"/>
  <c r="L19" i="71" l="1"/>
  <c r="E57" i="71"/>
  <c r="L57" i="71" s="1"/>
  <c r="L18" i="71"/>
  <c r="E56" i="71"/>
  <c r="L56" i="71" s="1"/>
  <c r="L17" i="71"/>
  <c r="E55" i="71"/>
  <c r="L55" i="71" s="1"/>
  <c r="S17" i="71"/>
  <c r="S18" i="71"/>
  <c r="S19" i="71"/>
  <c r="P61" i="68"/>
  <c r="C67" i="3"/>
  <c r="B67" i="3"/>
  <c r="C38" i="3"/>
  <c r="K38" i="3" s="1"/>
  <c r="B38" i="3"/>
  <c r="J38" i="3" s="1"/>
  <c r="I13" i="34" l="1"/>
  <c r="I14" i="34"/>
  <c r="I9" i="34"/>
  <c r="I10" i="34"/>
  <c r="Q6" i="65" l="1"/>
  <c r="J39" i="66" l="1"/>
  <c r="J40" i="66"/>
  <c r="J41" i="66"/>
  <c r="J42" i="66"/>
  <c r="J43" i="66"/>
  <c r="J44" i="66"/>
  <c r="J45" i="66"/>
  <c r="J46" i="66"/>
  <c r="J47" i="66"/>
  <c r="J48" i="66"/>
  <c r="J49" i="66"/>
  <c r="J50" i="66"/>
  <c r="J51" i="66"/>
  <c r="J52" i="66"/>
  <c r="J53" i="66"/>
  <c r="J54" i="66"/>
  <c r="B66" i="70" l="1"/>
  <c r="K94" i="68" l="1"/>
  <c r="D39" i="66"/>
  <c r="E39" i="66"/>
  <c r="D40" i="66"/>
  <c r="E40" i="66"/>
  <c r="D41" i="66"/>
  <c r="E41" i="66"/>
  <c r="D42" i="66"/>
  <c r="E42" i="66"/>
  <c r="D43" i="66"/>
  <c r="E43" i="66"/>
  <c r="D44" i="66"/>
  <c r="E44" i="66"/>
  <c r="D45" i="66"/>
  <c r="E45" i="66"/>
  <c r="D46" i="66"/>
  <c r="E46" i="66"/>
  <c r="D47" i="66"/>
  <c r="E47" i="66"/>
  <c r="D48" i="66"/>
  <c r="E48" i="66"/>
  <c r="D49" i="66"/>
  <c r="E49" i="66"/>
  <c r="D50" i="66"/>
  <c r="E50" i="66"/>
  <c r="D51" i="66"/>
  <c r="E51" i="66"/>
  <c r="D52" i="66"/>
  <c r="E52" i="66"/>
  <c r="D53" i="66"/>
  <c r="E53" i="66"/>
  <c r="D54" i="66"/>
  <c r="E54" i="66"/>
  <c r="O95" i="70" l="1"/>
  <c r="N95" i="70"/>
  <c r="L95" i="70"/>
  <c r="K95" i="70"/>
  <c r="J95" i="70"/>
  <c r="F95" i="70"/>
  <c r="K93" i="70"/>
  <c r="J93" i="70"/>
  <c r="E93" i="70"/>
  <c r="K92" i="70"/>
  <c r="J92" i="70"/>
  <c r="E92" i="70"/>
  <c r="K91" i="70"/>
  <c r="J91" i="70"/>
  <c r="K78" i="70"/>
  <c r="J78" i="70"/>
  <c r="E78" i="70"/>
  <c r="K77" i="70"/>
  <c r="J77" i="70"/>
  <c r="E77" i="70"/>
  <c r="K76" i="70"/>
  <c r="J76" i="70"/>
  <c r="E76" i="70"/>
  <c r="K75" i="70"/>
  <c r="J75" i="70"/>
  <c r="E75" i="70"/>
  <c r="K74" i="70"/>
  <c r="J74" i="70"/>
  <c r="E74" i="70"/>
  <c r="K73" i="70"/>
  <c r="J73" i="70"/>
  <c r="E73" i="70"/>
  <c r="K72" i="70"/>
  <c r="J72" i="70"/>
  <c r="E72" i="70"/>
  <c r="K71" i="70"/>
  <c r="J71" i="70"/>
  <c r="E71" i="70"/>
  <c r="K70" i="70"/>
  <c r="J70" i="70"/>
  <c r="E70" i="70"/>
  <c r="O69" i="70"/>
  <c r="N69" i="70"/>
  <c r="L69" i="70"/>
  <c r="K69" i="70"/>
  <c r="J69" i="70"/>
  <c r="F69" i="70"/>
  <c r="E69" i="70"/>
  <c r="O68" i="70"/>
  <c r="N68" i="70"/>
  <c r="L68" i="70"/>
  <c r="K68" i="70"/>
  <c r="J68" i="70"/>
  <c r="F68" i="70"/>
  <c r="E68" i="70"/>
  <c r="N66" i="70"/>
  <c r="J66" i="70"/>
  <c r="H66" i="70"/>
  <c r="D66" i="70"/>
  <c r="O62" i="70"/>
  <c r="N62" i="70"/>
  <c r="L62" i="70"/>
  <c r="F62" i="70"/>
  <c r="I61" i="70"/>
  <c r="O61" i="70" s="1"/>
  <c r="H61" i="70"/>
  <c r="N61" i="70" s="1"/>
  <c r="K60" i="70"/>
  <c r="E60" i="70"/>
  <c r="D60" i="70"/>
  <c r="K59" i="70"/>
  <c r="E59" i="70"/>
  <c r="D59" i="70"/>
  <c r="K58" i="70"/>
  <c r="E58" i="70"/>
  <c r="D58" i="70"/>
  <c r="K57" i="70"/>
  <c r="K55" i="70"/>
  <c r="E55" i="70"/>
  <c r="D55" i="70"/>
  <c r="K54" i="70"/>
  <c r="E54" i="70"/>
  <c r="D54" i="70"/>
  <c r="K53" i="70"/>
  <c r="E53" i="70"/>
  <c r="D53" i="70"/>
  <c r="O52" i="70"/>
  <c r="N52" i="70"/>
  <c r="O47" i="70"/>
  <c r="N47" i="70"/>
  <c r="L47" i="70"/>
  <c r="K47" i="70"/>
  <c r="F47" i="70"/>
  <c r="E47" i="70"/>
  <c r="D47" i="70"/>
  <c r="O46" i="70"/>
  <c r="N46" i="70"/>
  <c r="L46" i="70"/>
  <c r="K46" i="70"/>
  <c r="F46" i="70"/>
  <c r="E46" i="70"/>
  <c r="D46" i="70"/>
  <c r="O45" i="70"/>
  <c r="N45" i="70"/>
  <c r="L45" i="70"/>
  <c r="K45" i="70"/>
  <c r="F45" i="70"/>
  <c r="E45" i="70"/>
  <c r="D45" i="70"/>
  <c r="O44" i="70"/>
  <c r="N44" i="70"/>
  <c r="L44" i="70"/>
  <c r="K44" i="70"/>
  <c r="F44" i="70"/>
  <c r="E44" i="70"/>
  <c r="D44" i="70"/>
  <c r="O43" i="70"/>
  <c r="N43" i="70"/>
  <c r="L43" i="70"/>
  <c r="K43" i="70"/>
  <c r="F43" i="70"/>
  <c r="E43" i="70"/>
  <c r="D43" i="70"/>
  <c r="O42" i="70"/>
  <c r="N42" i="70"/>
  <c r="L42" i="70"/>
  <c r="K42" i="70"/>
  <c r="F42" i="70"/>
  <c r="E42" i="70"/>
  <c r="D42" i="70"/>
  <c r="O41" i="70"/>
  <c r="N41" i="70"/>
  <c r="L41" i="70"/>
  <c r="K41" i="70"/>
  <c r="F41" i="70"/>
  <c r="E41" i="70"/>
  <c r="D41" i="70"/>
  <c r="O40" i="70"/>
  <c r="N40" i="70"/>
  <c r="L40" i="70"/>
  <c r="K40" i="70"/>
  <c r="F40" i="70"/>
  <c r="E40" i="70"/>
  <c r="D40" i="70"/>
  <c r="O39" i="70"/>
  <c r="N39" i="70"/>
  <c r="L39" i="70"/>
  <c r="K39" i="70"/>
  <c r="F39" i="70"/>
  <c r="E39" i="70"/>
  <c r="D39" i="70"/>
  <c r="P37" i="70"/>
  <c r="P66" i="70" s="1"/>
  <c r="N37" i="70"/>
  <c r="J37" i="70"/>
  <c r="H37" i="70"/>
  <c r="D37" i="70"/>
  <c r="B37" i="70"/>
  <c r="O33" i="70"/>
  <c r="N33" i="70"/>
  <c r="L33" i="70"/>
  <c r="F33" i="70"/>
  <c r="E32" i="70"/>
  <c r="K31" i="70"/>
  <c r="E31" i="70"/>
  <c r="D31" i="70"/>
  <c r="K30" i="70"/>
  <c r="E30" i="70"/>
  <c r="D30" i="70"/>
  <c r="K29" i="70"/>
  <c r="E29" i="70"/>
  <c r="D29" i="70"/>
  <c r="K28" i="70"/>
  <c r="E28" i="70"/>
  <c r="D28" i="70"/>
  <c r="K27" i="70"/>
  <c r="E27" i="70"/>
  <c r="D27" i="70"/>
  <c r="K26" i="70"/>
  <c r="E26" i="70"/>
  <c r="D26" i="70"/>
  <c r="K25" i="70"/>
  <c r="E25" i="70"/>
  <c r="D25" i="70"/>
  <c r="K24" i="70"/>
  <c r="E24" i="70"/>
  <c r="D24" i="70"/>
  <c r="K23" i="70"/>
  <c r="E23" i="70"/>
  <c r="D23" i="70"/>
  <c r="K22" i="70"/>
  <c r="E22" i="70"/>
  <c r="D22" i="70"/>
  <c r="K21" i="70"/>
  <c r="E21" i="70"/>
  <c r="D21" i="70"/>
  <c r="K20" i="70"/>
  <c r="E20" i="70"/>
  <c r="D20" i="70"/>
  <c r="K19" i="70"/>
  <c r="E19" i="70"/>
  <c r="D19" i="70"/>
  <c r="K18" i="70"/>
  <c r="E18" i="70"/>
  <c r="D18" i="70"/>
  <c r="K17" i="70"/>
  <c r="E17" i="70"/>
  <c r="D17" i="70"/>
  <c r="K16" i="70"/>
  <c r="E16" i="70"/>
  <c r="D16" i="70"/>
  <c r="K15" i="70"/>
  <c r="E15" i="70"/>
  <c r="D15" i="70"/>
  <c r="K14" i="70"/>
  <c r="E14" i="70"/>
  <c r="D14" i="70"/>
  <c r="K13" i="70"/>
  <c r="E13" i="70"/>
  <c r="D13" i="70"/>
  <c r="L12" i="70"/>
  <c r="K12" i="70"/>
  <c r="F12" i="70"/>
  <c r="E12" i="70"/>
  <c r="D12" i="70"/>
  <c r="O11" i="70"/>
  <c r="N11" i="70"/>
  <c r="L11" i="70"/>
  <c r="K11" i="70"/>
  <c r="F11" i="70"/>
  <c r="E11" i="70"/>
  <c r="D11" i="70"/>
  <c r="O10" i="70"/>
  <c r="N10" i="70"/>
  <c r="L10" i="70"/>
  <c r="K10" i="70"/>
  <c r="F10" i="70"/>
  <c r="E10" i="70"/>
  <c r="D10" i="70"/>
  <c r="O9" i="70"/>
  <c r="N9" i="70"/>
  <c r="L9" i="70"/>
  <c r="K9" i="70"/>
  <c r="F9" i="70"/>
  <c r="E9" i="70"/>
  <c r="D9" i="70"/>
  <c r="O8" i="70"/>
  <c r="N8" i="70"/>
  <c r="L8" i="70"/>
  <c r="K8" i="70"/>
  <c r="F8" i="70"/>
  <c r="E8" i="70"/>
  <c r="D8" i="70"/>
  <c r="O7" i="70"/>
  <c r="N7" i="70"/>
  <c r="L7" i="70"/>
  <c r="K7" i="70"/>
  <c r="F7" i="70"/>
  <c r="E7" i="70"/>
  <c r="D7" i="70"/>
  <c r="C6" i="70"/>
  <c r="B6" i="70"/>
  <c r="N5" i="70"/>
  <c r="J5" i="70"/>
  <c r="H5" i="70"/>
  <c r="D5" i="70"/>
  <c r="L6" i="69"/>
  <c r="G7" i="69"/>
  <c r="F6" i="69"/>
  <c r="Q7" i="69"/>
  <c r="P7" i="69"/>
  <c r="N7" i="69"/>
  <c r="L7" i="69"/>
  <c r="H7" i="69"/>
  <c r="F7" i="69"/>
  <c r="Q6" i="69"/>
  <c r="P6" i="69"/>
  <c r="N6" i="69"/>
  <c r="H6" i="69"/>
  <c r="Q5" i="69"/>
  <c r="P5" i="69"/>
  <c r="K5" i="69"/>
  <c r="J5" i="69"/>
  <c r="G5" i="69"/>
  <c r="M5" i="69" s="1"/>
  <c r="F5" i="69"/>
  <c r="L5" i="69" s="1"/>
  <c r="P4" i="69"/>
  <c r="L4" i="69"/>
  <c r="J4" i="69"/>
  <c r="F4" i="69"/>
  <c r="O96" i="68"/>
  <c r="N96" i="68"/>
  <c r="L96" i="68"/>
  <c r="K96" i="68"/>
  <c r="J96" i="68"/>
  <c r="F96" i="68"/>
  <c r="E95" i="68"/>
  <c r="D95" i="68"/>
  <c r="J94" i="68"/>
  <c r="E94" i="68"/>
  <c r="D94" i="68"/>
  <c r="K93" i="68"/>
  <c r="J93" i="68"/>
  <c r="E93" i="68"/>
  <c r="D93" i="68"/>
  <c r="K92" i="68"/>
  <c r="J92" i="68"/>
  <c r="E92" i="68"/>
  <c r="D92" i="68"/>
  <c r="K91" i="68"/>
  <c r="J91" i="68"/>
  <c r="E91" i="68"/>
  <c r="D91" i="68"/>
  <c r="K90" i="68"/>
  <c r="J90" i="68"/>
  <c r="E90" i="68"/>
  <c r="D90" i="68"/>
  <c r="K89" i="68"/>
  <c r="J89" i="68"/>
  <c r="E89" i="68"/>
  <c r="D89" i="68"/>
  <c r="K88" i="68"/>
  <c r="J88" i="68"/>
  <c r="E88" i="68"/>
  <c r="D88" i="68"/>
  <c r="K87" i="68"/>
  <c r="J87" i="68"/>
  <c r="E87" i="68"/>
  <c r="D87" i="68"/>
  <c r="K86" i="68"/>
  <c r="J86" i="68"/>
  <c r="E86" i="68"/>
  <c r="D86" i="68"/>
  <c r="K85" i="68"/>
  <c r="J85" i="68"/>
  <c r="E85" i="68"/>
  <c r="D85" i="68"/>
  <c r="K84" i="68"/>
  <c r="J84" i="68"/>
  <c r="E84" i="68"/>
  <c r="D84" i="68"/>
  <c r="K83" i="68"/>
  <c r="J83" i="68"/>
  <c r="E83" i="68"/>
  <c r="D83" i="68"/>
  <c r="K82" i="68"/>
  <c r="J82" i="68"/>
  <c r="E82" i="68"/>
  <c r="D82" i="68"/>
  <c r="K81" i="68"/>
  <c r="J81" i="68"/>
  <c r="E81" i="68"/>
  <c r="D81" i="68"/>
  <c r="K80" i="68"/>
  <c r="J80" i="68"/>
  <c r="F80" i="68"/>
  <c r="E80" i="68"/>
  <c r="D80" i="68"/>
  <c r="K79" i="68"/>
  <c r="J79" i="68"/>
  <c r="E79" i="68"/>
  <c r="D79" i="68"/>
  <c r="K78" i="68"/>
  <c r="J78" i="68"/>
  <c r="F78" i="68"/>
  <c r="E78" i="68"/>
  <c r="D78" i="68"/>
  <c r="K77" i="68"/>
  <c r="J77" i="68"/>
  <c r="E77" i="68"/>
  <c r="D77" i="68"/>
  <c r="O76" i="68"/>
  <c r="N76" i="68"/>
  <c r="L76" i="68"/>
  <c r="K76" i="68"/>
  <c r="J76" i="68"/>
  <c r="F76" i="68"/>
  <c r="E76" i="68"/>
  <c r="D76" i="68"/>
  <c r="O75" i="68"/>
  <c r="N75" i="68"/>
  <c r="L75" i="68"/>
  <c r="K75" i="68"/>
  <c r="J75" i="68"/>
  <c r="F75" i="68"/>
  <c r="E75" i="68"/>
  <c r="D75" i="68"/>
  <c r="O74" i="68"/>
  <c r="N74" i="68"/>
  <c r="L74" i="68"/>
  <c r="K74" i="68"/>
  <c r="J74" i="68"/>
  <c r="F74" i="68"/>
  <c r="E74" i="68"/>
  <c r="D74" i="68"/>
  <c r="O73" i="68"/>
  <c r="N73" i="68"/>
  <c r="L73" i="68"/>
  <c r="K73" i="68"/>
  <c r="J73" i="68"/>
  <c r="F73" i="68"/>
  <c r="E73" i="68"/>
  <c r="D73" i="68"/>
  <c r="O72" i="68"/>
  <c r="N72" i="68"/>
  <c r="L72" i="68"/>
  <c r="K72" i="68"/>
  <c r="J72" i="68"/>
  <c r="F72" i="68"/>
  <c r="E72" i="68"/>
  <c r="D72" i="68"/>
  <c r="O71" i="68"/>
  <c r="N71" i="68"/>
  <c r="L71" i="68"/>
  <c r="K71" i="68"/>
  <c r="J71" i="68"/>
  <c r="F71" i="68"/>
  <c r="E71" i="68"/>
  <c r="D71" i="68"/>
  <c r="O70" i="68"/>
  <c r="N70" i="68"/>
  <c r="L70" i="68"/>
  <c r="K70" i="68"/>
  <c r="J70" i="68"/>
  <c r="F70" i="68"/>
  <c r="E70" i="68"/>
  <c r="D70" i="68"/>
  <c r="O69" i="68"/>
  <c r="N69" i="68"/>
  <c r="L69" i="68"/>
  <c r="K69" i="68"/>
  <c r="J69" i="68"/>
  <c r="F69" i="68"/>
  <c r="E69" i="68"/>
  <c r="D69" i="68"/>
  <c r="O68" i="68"/>
  <c r="N68" i="68"/>
  <c r="L68" i="68"/>
  <c r="K68" i="68"/>
  <c r="J68" i="68"/>
  <c r="F68" i="68"/>
  <c r="E68" i="68"/>
  <c r="D68" i="68"/>
  <c r="N66" i="68"/>
  <c r="J66" i="68"/>
  <c r="H66" i="68"/>
  <c r="D66" i="68"/>
  <c r="B66" i="68"/>
  <c r="O62" i="68"/>
  <c r="N62" i="68"/>
  <c r="L62" i="68"/>
  <c r="F62" i="68"/>
  <c r="K61" i="68"/>
  <c r="E61" i="68"/>
  <c r="K60" i="68"/>
  <c r="E60" i="68"/>
  <c r="K59" i="68"/>
  <c r="E59" i="68"/>
  <c r="K58" i="68"/>
  <c r="E58" i="68"/>
  <c r="L57" i="68"/>
  <c r="K57" i="68"/>
  <c r="F57" i="68"/>
  <c r="E57" i="68"/>
  <c r="K56" i="68"/>
  <c r="E56" i="68"/>
  <c r="O55" i="68"/>
  <c r="N55" i="68"/>
  <c r="L55" i="68"/>
  <c r="K55" i="68"/>
  <c r="F55" i="68"/>
  <c r="E55" i="68"/>
  <c r="O54" i="68"/>
  <c r="N54" i="68"/>
  <c r="L54" i="68"/>
  <c r="K54" i="68"/>
  <c r="F54" i="68"/>
  <c r="E54" i="68"/>
  <c r="O53" i="68"/>
  <c r="N53" i="68"/>
  <c r="L53" i="68"/>
  <c r="K53" i="68"/>
  <c r="F53" i="68"/>
  <c r="E53" i="68"/>
  <c r="O52" i="68"/>
  <c r="N52" i="68"/>
  <c r="L52" i="68"/>
  <c r="K52" i="68"/>
  <c r="F52" i="68"/>
  <c r="E52" i="68"/>
  <c r="O51" i="68"/>
  <c r="N51" i="68"/>
  <c r="L51" i="68"/>
  <c r="K51" i="68"/>
  <c r="F51" i="68"/>
  <c r="E51" i="68"/>
  <c r="O50" i="68"/>
  <c r="N50" i="68"/>
  <c r="L50" i="68"/>
  <c r="K50" i="68"/>
  <c r="F50" i="68"/>
  <c r="E50" i="68"/>
  <c r="O49" i="68"/>
  <c r="N49" i="68"/>
  <c r="L49" i="68"/>
  <c r="K49" i="68"/>
  <c r="F49" i="68"/>
  <c r="E49" i="68"/>
  <c r="O48" i="68"/>
  <c r="N48" i="68"/>
  <c r="L48" i="68"/>
  <c r="K48" i="68"/>
  <c r="F48" i="68"/>
  <c r="E48" i="68"/>
  <c r="O47" i="68"/>
  <c r="N47" i="68"/>
  <c r="L47" i="68"/>
  <c r="K47" i="68"/>
  <c r="F47" i="68"/>
  <c r="E47" i="68"/>
  <c r="O46" i="68"/>
  <c r="N46" i="68"/>
  <c r="L46" i="68"/>
  <c r="K46" i="68"/>
  <c r="F46" i="68"/>
  <c r="E46" i="68"/>
  <c r="O45" i="68"/>
  <c r="N45" i="68"/>
  <c r="L45" i="68"/>
  <c r="K45" i="68"/>
  <c r="F45" i="68"/>
  <c r="E45" i="68"/>
  <c r="O44" i="68"/>
  <c r="N44" i="68"/>
  <c r="L44" i="68"/>
  <c r="K44" i="68"/>
  <c r="F44" i="68"/>
  <c r="E44" i="68"/>
  <c r="O43" i="68"/>
  <c r="N43" i="68"/>
  <c r="L43" i="68"/>
  <c r="K43" i="68"/>
  <c r="F43" i="68"/>
  <c r="E43" i="68"/>
  <c r="O42" i="68"/>
  <c r="N42" i="68"/>
  <c r="L42" i="68"/>
  <c r="K42" i="68"/>
  <c r="F42" i="68"/>
  <c r="E42" i="68"/>
  <c r="O41" i="68"/>
  <c r="N41" i="68"/>
  <c r="L41" i="68"/>
  <c r="K41" i="68"/>
  <c r="F41" i="68"/>
  <c r="E41" i="68"/>
  <c r="O40" i="68"/>
  <c r="N40" i="68"/>
  <c r="L40" i="68"/>
  <c r="K40" i="68"/>
  <c r="F40" i="68"/>
  <c r="E40" i="68"/>
  <c r="O39" i="68"/>
  <c r="N39" i="68"/>
  <c r="L39" i="68"/>
  <c r="K39" i="68"/>
  <c r="F39" i="68"/>
  <c r="E39" i="68"/>
  <c r="P37" i="68"/>
  <c r="P66" i="68" s="1"/>
  <c r="N37" i="68"/>
  <c r="J37" i="68"/>
  <c r="H37" i="68"/>
  <c r="D37" i="68"/>
  <c r="B37" i="68"/>
  <c r="O33" i="68"/>
  <c r="N33" i="68"/>
  <c r="L33" i="68"/>
  <c r="F33" i="68"/>
  <c r="E32" i="68"/>
  <c r="D32" i="68"/>
  <c r="K31" i="68"/>
  <c r="J31" i="68"/>
  <c r="F31" i="68"/>
  <c r="E31" i="68"/>
  <c r="D31" i="68"/>
  <c r="K30" i="68"/>
  <c r="J30" i="68"/>
  <c r="E30" i="68"/>
  <c r="D30" i="68"/>
  <c r="O29" i="68"/>
  <c r="N29" i="68"/>
  <c r="L29" i="68"/>
  <c r="K29" i="68"/>
  <c r="J29" i="68"/>
  <c r="F29" i="68"/>
  <c r="E29" i="68"/>
  <c r="D29" i="68"/>
  <c r="O28" i="68"/>
  <c r="N28" i="68"/>
  <c r="L28" i="68"/>
  <c r="K28" i="68"/>
  <c r="J28" i="68"/>
  <c r="F28" i="68"/>
  <c r="E28" i="68"/>
  <c r="D28" i="68"/>
  <c r="K27" i="68"/>
  <c r="J27" i="68"/>
  <c r="E27" i="68"/>
  <c r="D27" i="68"/>
  <c r="O26" i="68"/>
  <c r="N26" i="68"/>
  <c r="L26" i="68"/>
  <c r="K26" i="68"/>
  <c r="J26" i="68"/>
  <c r="F26" i="68"/>
  <c r="E26" i="68"/>
  <c r="D26" i="68"/>
  <c r="O25" i="68"/>
  <c r="N25" i="68"/>
  <c r="L25" i="68"/>
  <c r="K25" i="68"/>
  <c r="J25" i="68"/>
  <c r="F25" i="68"/>
  <c r="E25" i="68"/>
  <c r="D25" i="68"/>
  <c r="O24" i="68"/>
  <c r="N24" i="68"/>
  <c r="L24" i="68"/>
  <c r="K24" i="68"/>
  <c r="J24" i="68"/>
  <c r="F24" i="68"/>
  <c r="E24" i="68"/>
  <c r="D24" i="68"/>
  <c r="O23" i="68"/>
  <c r="N23" i="68"/>
  <c r="L23" i="68"/>
  <c r="K23" i="68"/>
  <c r="J23" i="68"/>
  <c r="F23" i="68"/>
  <c r="E23" i="68"/>
  <c r="D23" i="68"/>
  <c r="O22" i="68"/>
  <c r="N22" i="68"/>
  <c r="L22" i="68"/>
  <c r="K22" i="68"/>
  <c r="J22" i="68"/>
  <c r="F22" i="68"/>
  <c r="E22" i="68"/>
  <c r="D22" i="68"/>
  <c r="O21" i="68"/>
  <c r="N21" i="68"/>
  <c r="L21" i="68"/>
  <c r="K21" i="68"/>
  <c r="J21" i="68"/>
  <c r="F21" i="68"/>
  <c r="E21" i="68"/>
  <c r="D21" i="68"/>
  <c r="O20" i="68"/>
  <c r="N20" i="68"/>
  <c r="L20" i="68"/>
  <c r="K20" i="68"/>
  <c r="J20" i="68"/>
  <c r="F20" i="68"/>
  <c r="E20" i="68"/>
  <c r="D20" i="68"/>
  <c r="O19" i="68"/>
  <c r="N19" i="68"/>
  <c r="L19" i="68"/>
  <c r="K19" i="68"/>
  <c r="J19" i="68"/>
  <c r="F19" i="68"/>
  <c r="E19" i="68"/>
  <c r="D19" i="68"/>
  <c r="O18" i="68"/>
  <c r="N18" i="68"/>
  <c r="L18" i="68"/>
  <c r="K18" i="68"/>
  <c r="J18" i="68"/>
  <c r="F18" i="68"/>
  <c r="E18" i="68"/>
  <c r="D18" i="68"/>
  <c r="O17" i="68"/>
  <c r="N17" i="68"/>
  <c r="L17" i="68"/>
  <c r="K17" i="68"/>
  <c r="J17" i="68"/>
  <c r="F17" i="68"/>
  <c r="E17" i="68"/>
  <c r="D17" i="68"/>
  <c r="O16" i="68"/>
  <c r="N16" i="68"/>
  <c r="L16" i="68"/>
  <c r="K16" i="68"/>
  <c r="J16" i="68"/>
  <c r="F16" i="68"/>
  <c r="E16" i="68"/>
  <c r="D16" i="68"/>
  <c r="O15" i="68"/>
  <c r="N15" i="68"/>
  <c r="L15" i="68"/>
  <c r="K15" i="68"/>
  <c r="J15" i="68"/>
  <c r="F15" i="68"/>
  <c r="E15" i="68"/>
  <c r="D15" i="68"/>
  <c r="O14" i="68"/>
  <c r="N14" i="68"/>
  <c r="L14" i="68"/>
  <c r="K14" i="68"/>
  <c r="J14" i="68"/>
  <c r="F14" i="68"/>
  <c r="E14" i="68"/>
  <c r="D14" i="68"/>
  <c r="O13" i="68"/>
  <c r="N13" i="68"/>
  <c r="L13" i="68"/>
  <c r="K13" i="68"/>
  <c r="J13" i="68"/>
  <c r="F13" i="68"/>
  <c r="E13" i="68"/>
  <c r="D13" i="68"/>
  <c r="O12" i="68"/>
  <c r="N12" i="68"/>
  <c r="L12" i="68"/>
  <c r="K12" i="68"/>
  <c r="J12" i="68"/>
  <c r="F12" i="68"/>
  <c r="E12" i="68"/>
  <c r="D12" i="68"/>
  <c r="O11" i="68"/>
  <c r="N11" i="68"/>
  <c r="L11" i="68"/>
  <c r="K11" i="68"/>
  <c r="J11" i="68"/>
  <c r="F11" i="68"/>
  <c r="E11" i="68"/>
  <c r="D11" i="68"/>
  <c r="O10" i="68"/>
  <c r="N10" i="68"/>
  <c r="L10" i="68"/>
  <c r="K10" i="68"/>
  <c r="J10" i="68"/>
  <c r="F10" i="68"/>
  <c r="E10" i="68"/>
  <c r="D10" i="68"/>
  <c r="O9" i="68"/>
  <c r="N9" i="68"/>
  <c r="L9" i="68"/>
  <c r="K9" i="68"/>
  <c r="J9" i="68"/>
  <c r="F9" i="68"/>
  <c r="E9" i="68"/>
  <c r="D9" i="68"/>
  <c r="O8" i="68"/>
  <c r="N8" i="68"/>
  <c r="L8" i="68"/>
  <c r="K8" i="68"/>
  <c r="J8" i="68"/>
  <c r="F8" i="68"/>
  <c r="E8" i="68"/>
  <c r="D8" i="68"/>
  <c r="O7" i="68"/>
  <c r="N7" i="68"/>
  <c r="L7" i="68"/>
  <c r="K7" i="68"/>
  <c r="J7" i="68"/>
  <c r="F7" i="68"/>
  <c r="E7" i="68"/>
  <c r="D7" i="68"/>
  <c r="C6" i="68"/>
  <c r="B6" i="68"/>
  <c r="N38" i="68" s="1"/>
  <c r="N5" i="68"/>
  <c r="J5" i="68"/>
  <c r="H5" i="68"/>
  <c r="D5" i="68"/>
  <c r="M7" i="67"/>
  <c r="L7" i="67"/>
  <c r="G7" i="67"/>
  <c r="F6" i="67"/>
  <c r="Q7" i="67"/>
  <c r="P7" i="67"/>
  <c r="N7" i="67"/>
  <c r="H7" i="67"/>
  <c r="P6" i="67"/>
  <c r="R6" i="67" s="1"/>
  <c r="N6" i="67"/>
  <c r="H6" i="67"/>
  <c r="G6" i="67"/>
  <c r="Q5" i="67"/>
  <c r="P5" i="67"/>
  <c r="K5" i="67"/>
  <c r="J5" i="67"/>
  <c r="G5" i="67"/>
  <c r="M5" i="67" s="1"/>
  <c r="F5" i="67"/>
  <c r="L5" i="67" s="1"/>
  <c r="P4" i="67"/>
  <c r="L4" i="67"/>
  <c r="J4" i="67"/>
  <c r="F4" i="67"/>
  <c r="O84" i="66"/>
  <c r="N84" i="66"/>
  <c r="L84" i="66"/>
  <c r="K84" i="66"/>
  <c r="J84" i="66"/>
  <c r="F84" i="66"/>
  <c r="I83" i="66"/>
  <c r="H83" i="66"/>
  <c r="N83" i="66" s="1"/>
  <c r="K82" i="66"/>
  <c r="J82" i="66"/>
  <c r="E82" i="66"/>
  <c r="K81" i="66"/>
  <c r="J81" i="66"/>
  <c r="E81" i="66"/>
  <c r="K80" i="66"/>
  <c r="J80" i="66"/>
  <c r="E80" i="66"/>
  <c r="K79" i="66"/>
  <c r="J79" i="66"/>
  <c r="E79" i="66"/>
  <c r="K78" i="66"/>
  <c r="J78" i="66"/>
  <c r="E78" i="66"/>
  <c r="K77" i="66"/>
  <c r="J77" i="66"/>
  <c r="E77" i="66"/>
  <c r="K76" i="66"/>
  <c r="J76" i="66"/>
  <c r="E76" i="66"/>
  <c r="K75" i="66"/>
  <c r="J75" i="66"/>
  <c r="E75" i="66"/>
  <c r="K74" i="66"/>
  <c r="J74" i="66"/>
  <c r="E74" i="66"/>
  <c r="K73" i="66"/>
  <c r="J73" i="66"/>
  <c r="E73" i="66"/>
  <c r="K72" i="66"/>
  <c r="J72" i="66"/>
  <c r="E72" i="66"/>
  <c r="K71" i="66"/>
  <c r="J71" i="66"/>
  <c r="E71" i="66"/>
  <c r="K70" i="66"/>
  <c r="J70" i="66"/>
  <c r="E70" i="66"/>
  <c r="K69" i="66"/>
  <c r="J69" i="66"/>
  <c r="E69" i="66"/>
  <c r="K68" i="66"/>
  <c r="J68" i="66"/>
  <c r="E68" i="66"/>
  <c r="K67" i="66"/>
  <c r="J67" i="66"/>
  <c r="E67" i="66"/>
  <c r="K66" i="66"/>
  <c r="J66" i="66"/>
  <c r="E66" i="66"/>
  <c r="K65" i="66"/>
  <c r="J65" i="66"/>
  <c r="E65" i="66"/>
  <c r="O64" i="66"/>
  <c r="N64" i="66"/>
  <c r="L64" i="66"/>
  <c r="K64" i="66"/>
  <c r="J64" i="66"/>
  <c r="E64" i="66"/>
  <c r="O63" i="66"/>
  <c r="N63" i="66"/>
  <c r="L63" i="66"/>
  <c r="K63" i="66"/>
  <c r="J63" i="66"/>
  <c r="F63" i="66"/>
  <c r="E63" i="66"/>
  <c r="K62" i="66"/>
  <c r="J62" i="66"/>
  <c r="E62" i="66"/>
  <c r="N60" i="66"/>
  <c r="J60" i="66"/>
  <c r="H60" i="66"/>
  <c r="D60" i="66"/>
  <c r="B60" i="66"/>
  <c r="O56" i="66"/>
  <c r="N56" i="66"/>
  <c r="L56" i="66"/>
  <c r="F56" i="66"/>
  <c r="K54" i="66"/>
  <c r="K53" i="66"/>
  <c r="K52" i="66"/>
  <c r="K51" i="66"/>
  <c r="K50" i="66"/>
  <c r="K49" i="66"/>
  <c r="K48" i="66"/>
  <c r="K47" i="66"/>
  <c r="K46" i="66"/>
  <c r="K45" i="66"/>
  <c r="K44" i="66"/>
  <c r="K43" i="66"/>
  <c r="K42" i="66"/>
  <c r="O41" i="66"/>
  <c r="N41" i="66"/>
  <c r="L41" i="66"/>
  <c r="K41" i="66"/>
  <c r="F41" i="66"/>
  <c r="O40" i="66"/>
  <c r="N40" i="66"/>
  <c r="L40" i="66"/>
  <c r="K40" i="66"/>
  <c r="F40" i="66"/>
  <c r="O39" i="66"/>
  <c r="N39" i="66"/>
  <c r="L39" i="66"/>
  <c r="K39" i="66"/>
  <c r="F39" i="66"/>
  <c r="P37" i="66"/>
  <c r="P60" i="66" s="1"/>
  <c r="N37" i="66"/>
  <c r="J37" i="66"/>
  <c r="H37" i="66"/>
  <c r="D37" i="66"/>
  <c r="B37" i="66"/>
  <c r="O33" i="66"/>
  <c r="N33" i="66"/>
  <c r="L33" i="66"/>
  <c r="F33" i="66"/>
  <c r="D32" i="66"/>
  <c r="D33" i="66" s="1"/>
  <c r="K31" i="66"/>
  <c r="K30" i="66"/>
  <c r="K29" i="66"/>
  <c r="K28" i="66"/>
  <c r="K27" i="66"/>
  <c r="K26" i="66"/>
  <c r="K25" i="66"/>
  <c r="K24" i="66"/>
  <c r="K23" i="66"/>
  <c r="K22" i="66"/>
  <c r="K21" i="66"/>
  <c r="K20" i="66"/>
  <c r="K19" i="66"/>
  <c r="K18" i="66"/>
  <c r="K17" i="66"/>
  <c r="K16" i="66"/>
  <c r="K15" i="66"/>
  <c r="K14" i="66"/>
  <c r="K13" i="66"/>
  <c r="K12" i="66"/>
  <c r="K11" i="66"/>
  <c r="K10" i="66"/>
  <c r="K9" i="66"/>
  <c r="O8" i="66"/>
  <c r="N8" i="66"/>
  <c r="K8" i="66"/>
  <c r="F8" i="66"/>
  <c r="O7" i="66"/>
  <c r="N7" i="66"/>
  <c r="L7" i="66"/>
  <c r="K7" i="66"/>
  <c r="F7" i="66"/>
  <c r="C6" i="66"/>
  <c r="O61" i="66" s="1"/>
  <c r="B6" i="66"/>
  <c r="N5" i="66"/>
  <c r="J5" i="66"/>
  <c r="H5" i="66"/>
  <c r="D5" i="66"/>
  <c r="Q5" i="65"/>
  <c r="P5" i="65"/>
  <c r="K5" i="65"/>
  <c r="J5" i="65"/>
  <c r="G5" i="65"/>
  <c r="M5" i="65" s="1"/>
  <c r="F5" i="65"/>
  <c r="L5" i="65" s="1"/>
  <c r="P4" i="65"/>
  <c r="L4" i="65"/>
  <c r="J4" i="65"/>
  <c r="F4" i="65"/>
  <c r="M7" i="65"/>
  <c r="L7" i="65"/>
  <c r="G7" i="65"/>
  <c r="F7" i="65"/>
  <c r="Q7" i="65"/>
  <c r="P7" i="65"/>
  <c r="N7" i="65"/>
  <c r="H7" i="65"/>
  <c r="P6" i="65"/>
  <c r="N6" i="65"/>
  <c r="H6" i="65"/>
  <c r="P61" i="70" l="1"/>
  <c r="L61" i="70"/>
  <c r="D96" i="68"/>
  <c r="L83" i="66"/>
  <c r="O83" i="66"/>
  <c r="P83" i="66" s="1"/>
  <c r="E33" i="68"/>
  <c r="D94" i="70"/>
  <c r="D95" i="70" s="1"/>
  <c r="E62" i="68"/>
  <c r="D83" i="66"/>
  <c r="D84" i="66" s="1"/>
  <c r="E83" i="66"/>
  <c r="E84" i="66" s="1"/>
  <c r="E33" i="70"/>
  <c r="D55" i="66"/>
  <c r="D56" i="66" s="1"/>
  <c r="F6" i="65"/>
  <c r="F8" i="65" s="1"/>
  <c r="F8" i="69"/>
  <c r="F7" i="67"/>
  <c r="F8" i="67" s="1"/>
  <c r="M6" i="65"/>
  <c r="M8" i="65" s="1"/>
  <c r="G6" i="65"/>
  <c r="G8" i="65" s="1"/>
  <c r="E96" i="68"/>
  <c r="M6" i="67"/>
  <c r="M8" i="67" s="1"/>
  <c r="K61" i="66"/>
  <c r="E61" i="66"/>
  <c r="L8" i="69"/>
  <c r="G6" i="69"/>
  <c r="G8" i="69" s="1"/>
  <c r="G8" i="67"/>
  <c r="D61" i="70"/>
  <c r="D62" i="70" s="1"/>
  <c r="E61" i="70"/>
  <c r="P68" i="70"/>
  <c r="P33" i="70"/>
  <c r="L95" i="68"/>
  <c r="P33" i="68"/>
  <c r="P39" i="66"/>
  <c r="P41" i="66"/>
  <c r="N8" i="69"/>
  <c r="R7" i="69"/>
  <c r="P95" i="70"/>
  <c r="P39" i="70"/>
  <c r="P41" i="70"/>
  <c r="P43" i="70"/>
  <c r="P45" i="70"/>
  <c r="P47" i="70"/>
  <c r="P7" i="70"/>
  <c r="P9" i="70"/>
  <c r="P11" i="70"/>
  <c r="M6" i="69"/>
  <c r="M7" i="69"/>
  <c r="P7" i="68"/>
  <c r="P9" i="68"/>
  <c r="P11" i="68"/>
  <c r="P13" i="68"/>
  <c r="P15" i="68"/>
  <c r="P17" i="68"/>
  <c r="P19" i="68"/>
  <c r="P21" i="68"/>
  <c r="P23" i="68"/>
  <c r="P25" i="68"/>
  <c r="P29" i="68"/>
  <c r="L32" i="68"/>
  <c r="P63" i="66"/>
  <c r="P33" i="66"/>
  <c r="P7" i="66"/>
  <c r="P62" i="70"/>
  <c r="P69" i="70"/>
  <c r="P40" i="70"/>
  <c r="P42" i="70"/>
  <c r="P44" i="70"/>
  <c r="P46" i="70"/>
  <c r="P52" i="70"/>
  <c r="O32" i="70"/>
  <c r="P8" i="70"/>
  <c r="P10" i="70"/>
  <c r="N32" i="70"/>
  <c r="N67" i="70"/>
  <c r="J67" i="70"/>
  <c r="H67" i="70"/>
  <c r="D67" i="70"/>
  <c r="B67" i="70"/>
  <c r="D6" i="70"/>
  <c r="H6" i="70"/>
  <c r="J6" i="70"/>
  <c r="N6" i="70"/>
  <c r="K32" i="70"/>
  <c r="K33" i="70" s="1"/>
  <c r="B38" i="70"/>
  <c r="D38" i="70"/>
  <c r="H38" i="70"/>
  <c r="J38" i="70"/>
  <c r="N38" i="70"/>
  <c r="O67" i="70"/>
  <c r="K67" i="70"/>
  <c r="I67" i="70"/>
  <c r="E67" i="70"/>
  <c r="C67" i="70"/>
  <c r="E6" i="70"/>
  <c r="I6" i="70" s="1"/>
  <c r="K6" i="70"/>
  <c r="O6" i="70"/>
  <c r="D32" i="70"/>
  <c r="D33" i="70" s="1"/>
  <c r="J32" i="70"/>
  <c r="J33" i="70" s="1"/>
  <c r="L32" i="70"/>
  <c r="C38" i="70"/>
  <c r="E38" i="70"/>
  <c r="I38" i="70"/>
  <c r="K38" i="70"/>
  <c r="O38" i="70"/>
  <c r="J61" i="70"/>
  <c r="J62" i="70" s="1"/>
  <c r="E94" i="70"/>
  <c r="K94" i="70"/>
  <c r="K61" i="70"/>
  <c r="J94" i="70"/>
  <c r="R6" i="69"/>
  <c r="P8" i="69"/>
  <c r="H8" i="69"/>
  <c r="Q8" i="69"/>
  <c r="P96" i="68"/>
  <c r="P68" i="68"/>
  <c r="P70" i="68"/>
  <c r="P72" i="68"/>
  <c r="P74" i="68"/>
  <c r="P76" i="68"/>
  <c r="P39" i="68"/>
  <c r="P41" i="68"/>
  <c r="P43" i="68"/>
  <c r="P45" i="68"/>
  <c r="P47" i="68"/>
  <c r="P49" i="68"/>
  <c r="P51" i="68"/>
  <c r="P53" i="68"/>
  <c r="P55" i="68"/>
  <c r="F95" i="68"/>
  <c r="O95" i="68"/>
  <c r="P69" i="68"/>
  <c r="P71" i="68"/>
  <c r="P73" i="68"/>
  <c r="P75" i="68"/>
  <c r="N95" i="68"/>
  <c r="K62" i="68"/>
  <c r="P40" i="68"/>
  <c r="P42" i="68"/>
  <c r="P44" i="68"/>
  <c r="P46" i="68"/>
  <c r="P48" i="68"/>
  <c r="P50" i="68"/>
  <c r="P52" i="68"/>
  <c r="P54" i="68"/>
  <c r="P8" i="68"/>
  <c r="P10" i="68"/>
  <c r="P12" i="68"/>
  <c r="P14" i="68"/>
  <c r="P16" i="68"/>
  <c r="P18" i="68"/>
  <c r="P20" i="68"/>
  <c r="P22" i="68"/>
  <c r="P24" i="68"/>
  <c r="P26" i="68"/>
  <c r="P28" i="68"/>
  <c r="F32" i="68"/>
  <c r="O32" i="68"/>
  <c r="N32" i="68"/>
  <c r="O38" i="68"/>
  <c r="K38" i="68"/>
  <c r="K67" i="68"/>
  <c r="E67" i="68"/>
  <c r="O67" i="68"/>
  <c r="I67" i="68"/>
  <c r="C67" i="68"/>
  <c r="I38" i="68"/>
  <c r="E38" i="68"/>
  <c r="C38" i="68"/>
  <c r="O6" i="68"/>
  <c r="E6" i="68"/>
  <c r="I6" i="68" s="1"/>
  <c r="K6" i="68"/>
  <c r="D33" i="68"/>
  <c r="J32" i="68"/>
  <c r="J33" i="68" s="1"/>
  <c r="D61" i="68"/>
  <c r="D62" i="68" s="1"/>
  <c r="J62" i="68"/>
  <c r="N67" i="68"/>
  <c r="J67" i="68"/>
  <c r="H67" i="68"/>
  <c r="D67" i="68"/>
  <c r="B67" i="68"/>
  <c r="D6" i="68"/>
  <c r="H6" i="68"/>
  <c r="J6" i="68"/>
  <c r="N6" i="68"/>
  <c r="K32" i="68"/>
  <c r="B38" i="68"/>
  <c r="D38" i="68"/>
  <c r="H38" i="68"/>
  <c r="J38" i="68"/>
  <c r="J95" i="68"/>
  <c r="K95" i="68"/>
  <c r="L6" i="67"/>
  <c r="L8" i="67" s="1"/>
  <c r="N8" i="67"/>
  <c r="R7" i="67"/>
  <c r="H8" i="67"/>
  <c r="P8" i="67"/>
  <c r="Q8" i="67"/>
  <c r="P84" i="66"/>
  <c r="L32" i="66"/>
  <c r="P64" i="66"/>
  <c r="P56" i="66"/>
  <c r="P40" i="66"/>
  <c r="P8" i="66"/>
  <c r="N61" i="66"/>
  <c r="J61" i="66"/>
  <c r="H61" i="66"/>
  <c r="D61" i="66"/>
  <c r="B61" i="66"/>
  <c r="D6" i="66"/>
  <c r="J6" i="66"/>
  <c r="D38" i="66"/>
  <c r="J38" i="66"/>
  <c r="H6" i="66"/>
  <c r="N6" i="66"/>
  <c r="E32" i="66"/>
  <c r="K32" i="66"/>
  <c r="B38" i="66"/>
  <c r="H38" i="66"/>
  <c r="N38" i="66"/>
  <c r="E6" i="66"/>
  <c r="I6" i="66" s="1"/>
  <c r="K6" i="66"/>
  <c r="O6" i="66"/>
  <c r="J32" i="66"/>
  <c r="J33" i="66" s="1"/>
  <c r="C38" i="66"/>
  <c r="E38" i="66"/>
  <c r="I38" i="66"/>
  <c r="K38" i="66"/>
  <c r="O38" i="66"/>
  <c r="E55" i="66"/>
  <c r="K55" i="66"/>
  <c r="C61" i="66"/>
  <c r="I61" i="66"/>
  <c r="J83" i="66"/>
  <c r="J55" i="66"/>
  <c r="J56" i="66" s="1"/>
  <c r="K83" i="66"/>
  <c r="L6" i="65"/>
  <c r="L8" i="65" s="1"/>
  <c r="N8" i="65"/>
  <c r="R7" i="65"/>
  <c r="R6" i="65"/>
  <c r="H8" i="65"/>
  <c r="P8" i="65"/>
  <c r="Q8" i="65"/>
  <c r="R8" i="67" l="1"/>
  <c r="P95" i="68"/>
  <c r="E62" i="70"/>
  <c r="M8" i="69"/>
  <c r="R8" i="65"/>
  <c r="P32" i="70"/>
  <c r="E95" i="70"/>
  <c r="K62" i="70"/>
  <c r="R8" i="69"/>
  <c r="P32" i="68"/>
  <c r="K33" i="68"/>
  <c r="K33" i="66"/>
  <c r="E56" i="66"/>
  <c r="E33" i="66"/>
  <c r="K56" i="66"/>
  <c r="L59" i="49" l="1"/>
  <c r="K59" i="49"/>
  <c r="E59" i="49"/>
  <c r="D59" i="49"/>
  <c r="L58" i="49"/>
  <c r="K58" i="49"/>
  <c r="E58" i="49"/>
  <c r="D58" i="49"/>
  <c r="K57" i="49"/>
  <c r="D57" i="49"/>
  <c r="L56" i="49"/>
  <c r="K56" i="49"/>
  <c r="E56" i="49"/>
  <c r="D56" i="49"/>
  <c r="O55" i="49"/>
  <c r="E55" i="49"/>
  <c r="S55" i="49" s="1"/>
  <c r="D55" i="49"/>
  <c r="F50" i="49" s="1"/>
  <c r="S54" i="49"/>
  <c r="R54" i="49"/>
  <c r="O54" i="49"/>
  <c r="M54" i="49"/>
  <c r="H54" i="49"/>
  <c r="F54" i="49"/>
  <c r="S53" i="49"/>
  <c r="R53" i="49"/>
  <c r="O53" i="49"/>
  <c r="H53" i="49"/>
  <c r="R52" i="49"/>
  <c r="M52" i="49"/>
  <c r="L52" i="49"/>
  <c r="F52" i="49"/>
  <c r="E52" i="49"/>
  <c r="G52" i="49" s="1"/>
  <c r="S51" i="49"/>
  <c r="R51" i="49"/>
  <c r="O51" i="49"/>
  <c r="N51" i="49"/>
  <c r="M51" i="49"/>
  <c r="H51" i="49"/>
  <c r="G51" i="49"/>
  <c r="F51" i="49"/>
  <c r="S50" i="49"/>
  <c r="R50" i="49"/>
  <c r="O50" i="49"/>
  <c r="N50" i="49"/>
  <c r="M50" i="49"/>
  <c r="H50" i="49"/>
  <c r="S49" i="49"/>
  <c r="R49" i="49"/>
  <c r="O49" i="49"/>
  <c r="M49" i="49"/>
  <c r="H49" i="49"/>
  <c r="F49" i="49"/>
  <c r="S48" i="49"/>
  <c r="R48" i="49"/>
  <c r="O48" i="49"/>
  <c r="H48" i="49"/>
  <c r="R47" i="49"/>
  <c r="M47" i="49"/>
  <c r="L47" i="49"/>
  <c r="O47" i="49" s="1"/>
  <c r="F47" i="49"/>
  <c r="E47" i="49"/>
  <c r="S46" i="49"/>
  <c r="R46" i="49"/>
  <c r="O46" i="49"/>
  <c r="N46" i="49"/>
  <c r="M46" i="49"/>
  <c r="H46" i="49"/>
  <c r="G46" i="49"/>
  <c r="F46" i="49"/>
  <c r="S45" i="49"/>
  <c r="R45" i="49"/>
  <c r="O45" i="49"/>
  <c r="N45" i="49"/>
  <c r="M45" i="49"/>
  <c r="H45" i="49"/>
  <c r="S44" i="49"/>
  <c r="R44" i="49"/>
  <c r="L44" i="49"/>
  <c r="K44" i="49"/>
  <c r="G44" i="49"/>
  <c r="N44" i="49" s="1"/>
  <c r="F44" i="49"/>
  <c r="M44" i="49" s="1"/>
  <c r="R43" i="49"/>
  <c r="O43" i="49"/>
  <c r="M43" i="49"/>
  <c r="K43" i="49"/>
  <c r="F43" i="49"/>
  <c r="H43" i="49" s="1"/>
  <c r="L33" i="49"/>
  <c r="L40" i="49"/>
  <c r="K40" i="49"/>
  <c r="E40" i="49"/>
  <c r="D40" i="49"/>
  <c r="L39" i="49"/>
  <c r="K39" i="49"/>
  <c r="E39" i="49"/>
  <c r="D39" i="49"/>
  <c r="K38" i="49"/>
  <c r="D38" i="49"/>
  <c r="L37" i="49"/>
  <c r="K37" i="49"/>
  <c r="E37" i="49"/>
  <c r="D37" i="49"/>
  <c r="O36" i="49"/>
  <c r="E36" i="49"/>
  <c r="S36" i="49" s="1"/>
  <c r="D36" i="49"/>
  <c r="F31" i="49" s="1"/>
  <c r="S35" i="49"/>
  <c r="R35" i="49"/>
  <c r="O35" i="49"/>
  <c r="M35" i="49"/>
  <c r="H35" i="49"/>
  <c r="F35" i="49"/>
  <c r="S34" i="49"/>
  <c r="R34" i="49"/>
  <c r="O34" i="49"/>
  <c r="H34" i="49"/>
  <c r="R33" i="49"/>
  <c r="M33" i="49"/>
  <c r="F33" i="49"/>
  <c r="E33" i="49"/>
  <c r="G33" i="49" s="1"/>
  <c r="S32" i="49"/>
  <c r="R32" i="49"/>
  <c r="O32" i="49"/>
  <c r="N32" i="49"/>
  <c r="M32" i="49"/>
  <c r="H32" i="49"/>
  <c r="G32" i="49"/>
  <c r="F32" i="49"/>
  <c r="S31" i="49"/>
  <c r="R31" i="49"/>
  <c r="O31" i="49"/>
  <c r="N31" i="49"/>
  <c r="M31" i="49"/>
  <c r="H31" i="49"/>
  <c r="S30" i="49"/>
  <c r="R30" i="49"/>
  <c r="O30" i="49"/>
  <c r="M30" i="49"/>
  <c r="H30" i="49"/>
  <c r="F30" i="49"/>
  <c r="S29" i="49"/>
  <c r="R29" i="49"/>
  <c r="O29" i="49"/>
  <c r="H29" i="49"/>
  <c r="R28" i="49"/>
  <c r="M28" i="49"/>
  <c r="L28" i="49"/>
  <c r="F28" i="49"/>
  <c r="E28" i="49"/>
  <c r="S27" i="49"/>
  <c r="R27" i="49"/>
  <c r="O27" i="49"/>
  <c r="N27" i="49"/>
  <c r="M27" i="49"/>
  <c r="H27" i="49"/>
  <c r="G27" i="49"/>
  <c r="F27" i="49"/>
  <c r="S26" i="49"/>
  <c r="R26" i="49"/>
  <c r="O26" i="49"/>
  <c r="N26" i="49"/>
  <c r="M26" i="49"/>
  <c r="H26" i="49"/>
  <c r="S25" i="49"/>
  <c r="R25" i="49"/>
  <c r="L25" i="49"/>
  <c r="K25" i="49"/>
  <c r="G25" i="49"/>
  <c r="N25" i="49" s="1"/>
  <c r="F25" i="49"/>
  <c r="M25" i="49" s="1"/>
  <c r="R24" i="49"/>
  <c r="O24" i="49"/>
  <c r="M24" i="49"/>
  <c r="K24" i="49"/>
  <c r="F24" i="49"/>
  <c r="H24" i="49" s="1"/>
  <c r="M55" i="49" l="1"/>
  <c r="F45" i="49"/>
  <c r="F55" i="49" s="1"/>
  <c r="H59" i="49"/>
  <c r="N55" i="49"/>
  <c r="P55" i="49" s="1"/>
  <c r="L38" i="49"/>
  <c r="N39" i="49" s="1"/>
  <c r="M36" i="49"/>
  <c r="I27" i="49"/>
  <c r="T27" i="49"/>
  <c r="P31" i="49"/>
  <c r="I33" i="49"/>
  <c r="T34" i="49"/>
  <c r="G45" i="49"/>
  <c r="I46" i="49"/>
  <c r="T46" i="49"/>
  <c r="T49" i="49"/>
  <c r="G50" i="49"/>
  <c r="I50" i="49" s="1"/>
  <c r="T53" i="49"/>
  <c r="H56" i="49"/>
  <c r="O56" i="49"/>
  <c r="R57" i="49"/>
  <c r="H40" i="49"/>
  <c r="H58" i="49"/>
  <c r="O39" i="49"/>
  <c r="N48" i="49"/>
  <c r="P48" i="49" s="1"/>
  <c r="T50" i="49"/>
  <c r="T54" i="49"/>
  <c r="F56" i="49"/>
  <c r="R56" i="49"/>
  <c r="F57" i="49"/>
  <c r="F58" i="49"/>
  <c r="R58" i="49"/>
  <c r="R59" i="49"/>
  <c r="T29" i="49"/>
  <c r="T45" i="49"/>
  <c r="P46" i="49"/>
  <c r="T48" i="49"/>
  <c r="P50" i="49"/>
  <c r="P51" i="49"/>
  <c r="T51" i="49"/>
  <c r="H52" i="49"/>
  <c r="G53" i="49"/>
  <c r="I53" i="49" s="1"/>
  <c r="G54" i="49"/>
  <c r="I54" i="49" s="1"/>
  <c r="O58" i="49"/>
  <c r="S59" i="49"/>
  <c r="N53" i="49"/>
  <c r="P53" i="49" s="1"/>
  <c r="O52" i="49"/>
  <c r="N54" i="49"/>
  <c r="P54" i="49" s="1"/>
  <c r="N52" i="49"/>
  <c r="P52" i="49" s="1"/>
  <c r="E57" i="49"/>
  <c r="G59" i="49" s="1"/>
  <c r="G49" i="49"/>
  <c r="I49" i="49" s="1"/>
  <c r="G48" i="49"/>
  <c r="I48" i="49" s="1"/>
  <c r="H47" i="49"/>
  <c r="G47" i="49"/>
  <c r="I47" i="49" s="1"/>
  <c r="L57" i="49"/>
  <c r="N59" i="49" s="1"/>
  <c r="I51" i="49"/>
  <c r="I52" i="49"/>
  <c r="S52" i="49"/>
  <c r="T52" i="49" s="1"/>
  <c r="H55" i="49"/>
  <c r="R55" i="49"/>
  <c r="T55" i="49" s="1"/>
  <c r="G56" i="49"/>
  <c r="N56" i="49"/>
  <c r="S56" i="49"/>
  <c r="M57" i="49"/>
  <c r="S58" i="49"/>
  <c r="F59" i="49"/>
  <c r="M59" i="49"/>
  <c r="O59" i="49"/>
  <c r="P45" i="49"/>
  <c r="N47" i="49"/>
  <c r="P47" i="49" s="1"/>
  <c r="S47" i="49"/>
  <c r="T47" i="49" s="1"/>
  <c r="N49" i="49"/>
  <c r="P49" i="49" s="1"/>
  <c r="M56" i="49"/>
  <c r="M58" i="49"/>
  <c r="T35" i="49"/>
  <c r="T32" i="49"/>
  <c r="N29" i="49"/>
  <c r="P29" i="49" s="1"/>
  <c r="O28" i="49"/>
  <c r="P27" i="49"/>
  <c r="O37" i="49"/>
  <c r="H33" i="49"/>
  <c r="S33" i="49"/>
  <c r="T33" i="49" s="1"/>
  <c r="G34" i="49"/>
  <c r="I34" i="49" s="1"/>
  <c r="G35" i="49"/>
  <c r="I35" i="49" s="1"/>
  <c r="G26" i="49"/>
  <c r="G31" i="49"/>
  <c r="I31" i="49" s="1"/>
  <c r="T31" i="49"/>
  <c r="I32" i="49"/>
  <c r="H37" i="49"/>
  <c r="F39" i="49"/>
  <c r="R38" i="49"/>
  <c r="R39" i="49"/>
  <c r="R40" i="49"/>
  <c r="T30" i="49"/>
  <c r="H39" i="49"/>
  <c r="S40" i="49"/>
  <c r="F26" i="49"/>
  <c r="F36" i="49" s="1"/>
  <c r="T26" i="49"/>
  <c r="F37" i="49"/>
  <c r="R37" i="49"/>
  <c r="F38" i="49"/>
  <c r="E38" i="49"/>
  <c r="G30" i="49"/>
  <c r="I30" i="49" s="1"/>
  <c r="G29" i="49"/>
  <c r="I29" i="49" s="1"/>
  <c r="H28" i="49"/>
  <c r="G28" i="49"/>
  <c r="I28" i="49" s="1"/>
  <c r="O38" i="49"/>
  <c r="N36" i="49"/>
  <c r="P36" i="49" s="1"/>
  <c r="P32" i="49"/>
  <c r="N34" i="49"/>
  <c r="P34" i="49" s="1"/>
  <c r="O33" i="49"/>
  <c r="N35" i="49"/>
  <c r="P35" i="49" s="1"/>
  <c r="N33" i="49"/>
  <c r="P33" i="49" s="1"/>
  <c r="H36" i="49"/>
  <c r="R36" i="49"/>
  <c r="T36" i="49" s="1"/>
  <c r="G37" i="49"/>
  <c r="N37" i="49"/>
  <c r="S37" i="49"/>
  <c r="M38" i="49"/>
  <c r="S39" i="49"/>
  <c r="F40" i="49"/>
  <c r="M40" i="49"/>
  <c r="O40" i="49"/>
  <c r="P26" i="49"/>
  <c r="N28" i="49"/>
  <c r="P28" i="49" s="1"/>
  <c r="S28" i="49"/>
  <c r="T28" i="49" s="1"/>
  <c r="N30" i="49"/>
  <c r="P30" i="49" s="1"/>
  <c r="M37" i="49"/>
  <c r="M39" i="49"/>
  <c r="N40" i="49"/>
  <c r="R8" i="49"/>
  <c r="S8" i="49"/>
  <c r="R9" i="49"/>
  <c r="R10" i="49"/>
  <c r="S10" i="49"/>
  <c r="R11" i="49"/>
  <c r="S11" i="49"/>
  <c r="R12" i="49"/>
  <c r="S12" i="49"/>
  <c r="R13" i="49"/>
  <c r="S13" i="49"/>
  <c r="R14" i="49"/>
  <c r="R15" i="49"/>
  <c r="S15" i="49"/>
  <c r="R16" i="49"/>
  <c r="S16" i="49"/>
  <c r="L14" i="49"/>
  <c r="N14" i="49" s="1"/>
  <c r="L21" i="49"/>
  <c r="K21" i="49"/>
  <c r="L20" i="49"/>
  <c r="K20" i="49"/>
  <c r="K19" i="49"/>
  <c r="L18" i="49"/>
  <c r="N18" i="49" s="1"/>
  <c r="K18" i="49"/>
  <c r="O10" i="49"/>
  <c r="O11" i="49"/>
  <c r="O12" i="49"/>
  <c r="O13" i="49"/>
  <c r="O15" i="49"/>
  <c r="O16" i="49"/>
  <c r="O17" i="49"/>
  <c r="M16" i="49"/>
  <c r="N15" i="49"/>
  <c r="P15" i="49" s="1"/>
  <c r="M14" i="49"/>
  <c r="N13" i="49"/>
  <c r="M13" i="49"/>
  <c r="N12" i="49"/>
  <c r="M12" i="49"/>
  <c r="M11" i="49"/>
  <c r="M9" i="49"/>
  <c r="N8" i="49"/>
  <c r="M8" i="49"/>
  <c r="N7" i="49"/>
  <c r="M7" i="49"/>
  <c r="L9" i="49"/>
  <c r="F16" i="49"/>
  <c r="G13" i="49"/>
  <c r="F14" i="49"/>
  <c r="F13" i="49"/>
  <c r="F11" i="49"/>
  <c r="F9" i="49"/>
  <c r="G8" i="49"/>
  <c r="F8" i="49"/>
  <c r="E17" i="49"/>
  <c r="S17" i="49" s="1"/>
  <c r="E18" i="49"/>
  <c r="E20" i="49"/>
  <c r="E21" i="49"/>
  <c r="D21" i="49"/>
  <c r="D20" i="49"/>
  <c r="D19" i="49"/>
  <c r="D18" i="49"/>
  <c r="D17" i="49"/>
  <c r="R17" i="49" s="1"/>
  <c r="E14" i="49"/>
  <c r="G16" i="49" s="1"/>
  <c r="H8" i="49"/>
  <c r="H10" i="49"/>
  <c r="H11" i="49"/>
  <c r="H12" i="49"/>
  <c r="H13" i="49"/>
  <c r="H15" i="49"/>
  <c r="H16" i="49"/>
  <c r="E9" i="49"/>
  <c r="G10" i="49" s="1"/>
  <c r="I10" i="49" s="1"/>
  <c r="O8" i="49"/>
  <c r="S7" i="49"/>
  <c r="R7" i="49"/>
  <c r="O7" i="49"/>
  <c r="H7" i="49"/>
  <c r="S6" i="49"/>
  <c r="R6" i="49"/>
  <c r="L6" i="49"/>
  <c r="K6" i="49"/>
  <c r="G6" i="49"/>
  <c r="N6" i="49" s="1"/>
  <c r="F6" i="49"/>
  <c r="M6" i="49" s="1"/>
  <c r="R5" i="49"/>
  <c r="O5" i="49"/>
  <c r="M5" i="49"/>
  <c r="K5" i="49"/>
  <c r="F5" i="49"/>
  <c r="H5" i="49" s="1"/>
  <c r="T37" i="49" l="1"/>
  <c r="S38" i="49"/>
  <c r="T38" i="49" s="1"/>
  <c r="N38" i="49"/>
  <c r="P38" i="49" s="1"/>
  <c r="T39" i="49"/>
  <c r="N58" i="49"/>
  <c r="P58" i="49" s="1"/>
  <c r="T59" i="49"/>
  <c r="I45" i="49"/>
  <c r="H18" i="49"/>
  <c r="I13" i="49"/>
  <c r="N16" i="49"/>
  <c r="M17" i="49"/>
  <c r="T56" i="49"/>
  <c r="N17" i="49"/>
  <c r="H17" i="49"/>
  <c r="G39" i="49"/>
  <c r="I39" i="49" s="1"/>
  <c r="F18" i="49"/>
  <c r="G18" i="49"/>
  <c r="O20" i="49"/>
  <c r="O21" i="49"/>
  <c r="T13" i="49"/>
  <c r="T12" i="49"/>
  <c r="T58" i="49"/>
  <c r="G58" i="49"/>
  <c r="I58" i="49" s="1"/>
  <c r="I56" i="49"/>
  <c r="G55" i="49"/>
  <c r="I55" i="49" s="1"/>
  <c r="T10" i="49"/>
  <c r="S9" i="49"/>
  <c r="P12" i="49"/>
  <c r="P13" i="49"/>
  <c r="S14" i="49"/>
  <c r="T14" i="49" s="1"/>
  <c r="O18" i="49"/>
  <c r="S20" i="49"/>
  <c r="S21" i="49"/>
  <c r="T15" i="49"/>
  <c r="T8" i="49"/>
  <c r="G40" i="49"/>
  <c r="I40" i="49" s="1"/>
  <c r="T17" i="49"/>
  <c r="H9" i="49"/>
  <c r="E19" i="49"/>
  <c r="G19" i="49" s="1"/>
  <c r="F7" i="49"/>
  <c r="F12" i="49"/>
  <c r="G11" i="49"/>
  <c r="G15" i="49"/>
  <c r="I15" i="49" s="1"/>
  <c r="H14" i="49"/>
  <c r="H20" i="49"/>
  <c r="N10" i="49"/>
  <c r="P10" i="49" s="1"/>
  <c r="N11" i="49"/>
  <c r="P11" i="49" s="1"/>
  <c r="R18" i="49"/>
  <c r="T16" i="49"/>
  <c r="T11" i="49"/>
  <c r="T9" i="49"/>
  <c r="G36" i="49"/>
  <c r="I36" i="49" s="1"/>
  <c r="G7" i="49"/>
  <c r="G12" i="49"/>
  <c r="G9" i="49"/>
  <c r="I9" i="49" s="1"/>
  <c r="G14" i="49"/>
  <c r="I14" i="49" s="1"/>
  <c r="N9" i="49"/>
  <c r="P9" i="49" s="1"/>
  <c r="P14" i="49"/>
  <c r="O9" i="49"/>
  <c r="L19" i="49"/>
  <c r="O19" i="49" s="1"/>
  <c r="R20" i="49"/>
  <c r="S18" i="49"/>
  <c r="I59" i="49"/>
  <c r="S57" i="49"/>
  <c r="T57" i="49" s="1"/>
  <c r="N57" i="49"/>
  <c r="P57" i="49" s="1"/>
  <c r="O57" i="49"/>
  <c r="P59" i="49"/>
  <c r="P56" i="49"/>
  <c r="G57" i="49"/>
  <c r="I57" i="49" s="1"/>
  <c r="H57" i="49"/>
  <c r="I26" i="49"/>
  <c r="I37" i="49"/>
  <c r="T40" i="49"/>
  <c r="P40" i="49"/>
  <c r="P39" i="49"/>
  <c r="P37" i="49"/>
  <c r="G38" i="49"/>
  <c r="I38" i="49" s="1"/>
  <c r="H38" i="49"/>
  <c r="R21" i="49"/>
  <c r="F21" i="49"/>
  <c r="I16" i="49"/>
  <c r="R19" i="49"/>
  <c r="F19" i="49"/>
  <c r="F20" i="49"/>
  <c r="H21" i="49"/>
  <c r="I11" i="49"/>
  <c r="P16" i="49"/>
  <c r="O14" i="49"/>
  <c r="M18" i="49"/>
  <c r="P18" i="49" s="1"/>
  <c r="M19" i="49"/>
  <c r="M20" i="49"/>
  <c r="M21" i="49"/>
  <c r="I8" i="49"/>
  <c r="T7" i="49"/>
  <c r="P7" i="49"/>
  <c r="P8" i="49"/>
  <c r="I12" i="49" l="1"/>
  <c r="I19" i="49"/>
  <c r="P17" i="49"/>
  <c r="N20" i="49"/>
  <c r="P20" i="49" s="1"/>
  <c r="I7" i="49"/>
  <c r="N21" i="49"/>
  <c r="P21" i="49" s="1"/>
  <c r="I18" i="49"/>
  <c r="T18" i="49"/>
  <c r="T21" i="49"/>
  <c r="T20" i="49"/>
  <c r="H19" i="49"/>
  <c r="N19" i="49"/>
  <c r="P19" i="49" s="1"/>
  <c r="S19" i="49"/>
  <c r="T19" i="49" s="1"/>
  <c r="G17" i="49"/>
  <c r="G21" i="49"/>
  <c r="I21" i="49" s="1"/>
  <c r="F17" i="49"/>
  <c r="G20" i="49"/>
  <c r="I20" i="49" s="1"/>
  <c r="O9" i="34"/>
  <c r="O10" i="34"/>
  <c r="Q8" i="34"/>
  <c r="R8" i="34"/>
  <c r="Q9" i="34"/>
  <c r="R9" i="34"/>
  <c r="Q10" i="34"/>
  <c r="R10" i="34"/>
  <c r="Q11" i="34"/>
  <c r="R11" i="34"/>
  <c r="Q12" i="34"/>
  <c r="R12" i="34"/>
  <c r="Q13" i="34"/>
  <c r="R13" i="34"/>
  <c r="Q14" i="34"/>
  <c r="R14" i="34"/>
  <c r="Q15" i="34"/>
  <c r="R15" i="34"/>
  <c r="Q17" i="34"/>
  <c r="Q18" i="34"/>
  <c r="O13" i="34"/>
  <c r="O14" i="34"/>
  <c r="I11" i="34"/>
  <c r="I12" i="34"/>
  <c r="I15" i="34"/>
  <c r="B37" i="3"/>
  <c r="B66" i="3" s="1"/>
  <c r="O67" i="3"/>
  <c r="N67" i="3"/>
  <c r="K67" i="3"/>
  <c r="J67" i="3"/>
  <c r="I67" i="3"/>
  <c r="H67" i="3"/>
  <c r="E67" i="3"/>
  <c r="D67" i="3"/>
  <c r="O38" i="3"/>
  <c r="N38" i="3"/>
  <c r="I38" i="3"/>
  <c r="H38" i="3"/>
  <c r="E38" i="3"/>
  <c r="D38" i="3"/>
  <c r="M51" i="2"/>
  <c r="O51" i="2"/>
  <c r="P51" i="2"/>
  <c r="M52" i="2"/>
  <c r="O52" i="2"/>
  <c r="P52" i="2"/>
  <c r="M54" i="2"/>
  <c r="O54" i="2"/>
  <c r="P54" i="2"/>
  <c r="M55" i="2"/>
  <c r="O55" i="2"/>
  <c r="P55" i="2"/>
  <c r="M56" i="2"/>
  <c r="O56" i="2"/>
  <c r="P56" i="2"/>
  <c r="M57" i="2"/>
  <c r="O57" i="2"/>
  <c r="P57" i="2"/>
  <c r="M58" i="2"/>
  <c r="O58" i="2"/>
  <c r="P58" i="2"/>
  <c r="J50" i="2"/>
  <c r="J60" i="2" s="1"/>
  <c r="I50" i="2"/>
  <c r="G51" i="2"/>
  <c r="G52" i="2"/>
  <c r="G54" i="2"/>
  <c r="G55" i="2"/>
  <c r="G56" i="2"/>
  <c r="G57" i="2"/>
  <c r="G58" i="2"/>
  <c r="G59" i="2"/>
  <c r="J30" i="2"/>
  <c r="I30" i="2"/>
  <c r="D30" i="2"/>
  <c r="C30" i="2"/>
  <c r="M37" i="2"/>
  <c r="M31" i="2"/>
  <c r="M32" i="2"/>
  <c r="O37" i="2"/>
  <c r="P37" i="2"/>
  <c r="O31" i="2"/>
  <c r="P31" i="2"/>
  <c r="O32" i="2"/>
  <c r="P32" i="2"/>
  <c r="G37" i="2"/>
  <c r="G31" i="2"/>
  <c r="G32" i="2"/>
  <c r="M11" i="2"/>
  <c r="M12" i="2"/>
  <c r="M14" i="2"/>
  <c r="M15" i="2"/>
  <c r="M16" i="2"/>
  <c r="M17" i="2"/>
  <c r="M18" i="2"/>
  <c r="M19" i="2"/>
  <c r="J10" i="2"/>
  <c r="I10" i="2"/>
  <c r="O9" i="2"/>
  <c r="P9" i="2"/>
  <c r="O11" i="2"/>
  <c r="P11" i="2"/>
  <c r="O12" i="2"/>
  <c r="P12" i="2"/>
  <c r="O14" i="2"/>
  <c r="P14" i="2"/>
  <c r="O15" i="2"/>
  <c r="P15" i="2"/>
  <c r="O16" i="2"/>
  <c r="P16" i="2"/>
  <c r="O17" i="2"/>
  <c r="P17" i="2"/>
  <c r="O18" i="2"/>
  <c r="P18" i="2"/>
  <c r="O19" i="2"/>
  <c r="P19" i="2"/>
  <c r="G11" i="2"/>
  <c r="G12" i="2"/>
  <c r="G14" i="2"/>
  <c r="G15" i="2"/>
  <c r="G16" i="2"/>
  <c r="G17" i="2"/>
  <c r="G18" i="2"/>
  <c r="G19" i="2"/>
  <c r="Q45" i="2"/>
  <c r="O18" i="34"/>
  <c r="O12" i="34"/>
  <c r="N12" i="34"/>
  <c r="M12" i="34"/>
  <c r="O11" i="34"/>
  <c r="O8" i="34"/>
  <c r="O7" i="34"/>
  <c r="M11" i="34"/>
  <c r="F16" i="34"/>
  <c r="H16" i="34" s="1"/>
  <c r="F17" i="34"/>
  <c r="I18" i="34"/>
  <c r="Q16" i="34"/>
  <c r="I33" i="2"/>
  <c r="I40" i="2" s="1"/>
  <c r="J33" i="2"/>
  <c r="C33" i="2"/>
  <c r="D33" i="2"/>
  <c r="J13" i="2"/>
  <c r="I13" i="2"/>
  <c r="D20" i="2"/>
  <c r="C20" i="2"/>
  <c r="C25" i="2"/>
  <c r="O6" i="3"/>
  <c r="N6" i="3"/>
  <c r="K6" i="3"/>
  <c r="J6" i="3"/>
  <c r="I6" i="3"/>
  <c r="H6" i="3"/>
  <c r="E6" i="3"/>
  <c r="D6" i="3"/>
  <c r="J46" i="2"/>
  <c r="I46" i="2"/>
  <c r="D46" i="2"/>
  <c r="C46" i="2"/>
  <c r="P26" i="2"/>
  <c r="P46" i="2" s="1"/>
  <c r="O26" i="2"/>
  <c r="O46" i="2" s="1"/>
  <c r="L26" i="2"/>
  <c r="K26" i="2"/>
  <c r="J26" i="2"/>
  <c r="I26" i="2"/>
  <c r="F26" i="2"/>
  <c r="E26" i="2"/>
  <c r="D26" i="2"/>
  <c r="C26" i="2"/>
  <c r="P6" i="2"/>
  <c r="O6" i="2"/>
  <c r="L6" i="2"/>
  <c r="J6" i="2"/>
  <c r="I6" i="2"/>
  <c r="F6" i="2"/>
  <c r="E6" i="2"/>
  <c r="K6" i="2" s="1"/>
  <c r="G5" i="34"/>
  <c r="R6" i="34"/>
  <c r="Q6" i="34"/>
  <c r="N82" i="3"/>
  <c r="O82" i="3"/>
  <c r="N83" i="3"/>
  <c r="O83" i="3"/>
  <c r="L82" i="3"/>
  <c r="L83" i="3"/>
  <c r="F82" i="3"/>
  <c r="F83" i="3"/>
  <c r="F81" i="3"/>
  <c r="F84" i="3"/>
  <c r="F85" i="3"/>
  <c r="F86" i="3"/>
  <c r="L81" i="3"/>
  <c r="N81" i="3"/>
  <c r="O81" i="3"/>
  <c r="L6" i="34"/>
  <c r="K6" i="34"/>
  <c r="B32" i="36"/>
  <c r="I8" i="34"/>
  <c r="H6" i="34"/>
  <c r="N6" i="34" s="1"/>
  <c r="G6" i="34"/>
  <c r="M6" i="34" s="1"/>
  <c r="Q5" i="34"/>
  <c r="M5" i="34"/>
  <c r="K5" i="34"/>
  <c r="H11" i="34"/>
  <c r="K61" i="3"/>
  <c r="J61" i="3"/>
  <c r="E61" i="3"/>
  <c r="N5" i="3"/>
  <c r="J5" i="3"/>
  <c r="H5" i="3"/>
  <c r="D5" i="3"/>
  <c r="O45" i="2"/>
  <c r="I45" i="2"/>
  <c r="C45" i="2"/>
  <c r="O25" i="2"/>
  <c r="K25" i="2"/>
  <c r="I25" i="2"/>
  <c r="E25" i="2"/>
  <c r="O5" i="2"/>
  <c r="K5" i="2"/>
  <c r="I5" i="2"/>
  <c r="E5" i="2"/>
  <c r="N69" i="3"/>
  <c r="O69" i="3"/>
  <c r="N70" i="3"/>
  <c r="O70" i="3"/>
  <c r="N71" i="3"/>
  <c r="O71" i="3"/>
  <c r="N72" i="3"/>
  <c r="O72" i="3"/>
  <c r="N73" i="3"/>
  <c r="O73" i="3"/>
  <c r="N74" i="3"/>
  <c r="O74" i="3"/>
  <c r="N75" i="3"/>
  <c r="O75" i="3"/>
  <c r="N76" i="3"/>
  <c r="O76" i="3"/>
  <c r="N77" i="3"/>
  <c r="O77" i="3"/>
  <c r="N78" i="3"/>
  <c r="O78" i="3"/>
  <c r="N79" i="3"/>
  <c r="O79" i="3"/>
  <c r="N80" i="3"/>
  <c r="O80" i="3"/>
  <c r="N84" i="3"/>
  <c r="O84" i="3"/>
  <c r="N85" i="3"/>
  <c r="O85" i="3"/>
  <c r="N86" i="3"/>
  <c r="O86" i="3"/>
  <c r="N96" i="3"/>
  <c r="O96" i="3"/>
  <c r="O68" i="3"/>
  <c r="N68" i="3"/>
  <c r="O62" i="3"/>
  <c r="N62" i="3"/>
  <c r="O60" i="3"/>
  <c r="N60" i="3"/>
  <c r="O59" i="3"/>
  <c r="N59" i="3"/>
  <c r="O53" i="3"/>
  <c r="N53" i="3"/>
  <c r="O51" i="3"/>
  <c r="N51" i="3"/>
  <c r="O50" i="3"/>
  <c r="N50" i="3"/>
  <c r="O49" i="3"/>
  <c r="N49" i="3"/>
  <c r="O48" i="3"/>
  <c r="N48" i="3"/>
  <c r="O47" i="3"/>
  <c r="N47" i="3"/>
  <c r="O46" i="3"/>
  <c r="N46" i="3"/>
  <c r="O45" i="3"/>
  <c r="N45" i="3"/>
  <c r="O44" i="3"/>
  <c r="N44" i="3"/>
  <c r="O43" i="3"/>
  <c r="N43" i="3"/>
  <c r="O42" i="3"/>
  <c r="N42" i="3"/>
  <c r="O41" i="3"/>
  <c r="N41" i="3"/>
  <c r="O40" i="3"/>
  <c r="N40" i="3"/>
  <c r="O39" i="3"/>
  <c r="N39" i="3"/>
  <c r="N8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N16" i="3"/>
  <c r="O16" i="3"/>
  <c r="N17" i="3"/>
  <c r="O17" i="3"/>
  <c r="N18" i="3"/>
  <c r="O18" i="3"/>
  <c r="N19" i="3"/>
  <c r="O19" i="3"/>
  <c r="N20" i="3"/>
  <c r="O20" i="3"/>
  <c r="N21" i="3"/>
  <c r="O21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N29" i="3"/>
  <c r="O29" i="3"/>
  <c r="N30" i="3"/>
  <c r="O30" i="3"/>
  <c r="N31" i="3"/>
  <c r="O31" i="3"/>
  <c r="N33" i="3"/>
  <c r="O33" i="3"/>
  <c r="O7" i="3"/>
  <c r="N7" i="3"/>
  <c r="P59" i="2"/>
  <c r="O59" i="2"/>
  <c r="P49" i="2"/>
  <c r="O49" i="2"/>
  <c r="P48" i="2"/>
  <c r="O48" i="2"/>
  <c r="P39" i="2"/>
  <c r="O39" i="2"/>
  <c r="P38" i="2"/>
  <c r="O38" i="2"/>
  <c r="P36" i="2"/>
  <c r="O36" i="2"/>
  <c r="P35" i="2"/>
  <c r="O35" i="2"/>
  <c r="P34" i="2"/>
  <c r="O34" i="2"/>
  <c r="P29" i="2"/>
  <c r="O29" i="2"/>
  <c r="P28" i="2"/>
  <c r="O28" i="2"/>
  <c r="P8" i="2"/>
  <c r="O8" i="2"/>
  <c r="M49" i="2"/>
  <c r="M59" i="2"/>
  <c r="M48" i="2"/>
  <c r="G49" i="2"/>
  <c r="G48" i="2"/>
  <c r="G29" i="2"/>
  <c r="G34" i="2"/>
  <c r="G35" i="2"/>
  <c r="G36" i="2"/>
  <c r="G38" i="2"/>
  <c r="G39" i="2"/>
  <c r="G28" i="2"/>
  <c r="K69" i="3"/>
  <c r="L69" i="3"/>
  <c r="K70" i="3"/>
  <c r="L70" i="3"/>
  <c r="K71" i="3"/>
  <c r="L71" i="3"/>
  <c r="K72" i="3"/>
  <c r="L72" i="3"/>
  <c r="K73" i="3"/>
  <c r="L73" i="3"/>
  <c r="K74" i="3"/>
  <c r="L74" i="3"/>
  <c r="K75" i="3"/>
  <c r="L75" i="3"/>
  <c r="K76" i="3"/>
  <c r="L76" i="3"/>
  <c r="K77" i="3"/>
  <c r="L77" i="3"/>
  <c r="K78" i="3"/>
  <c r="L78" i="3"/>
  <c r="K79" i="3"/>
  <c r="L79" i="3"/>
  <c r="K80" i="3"/>
  <c r="L80" i="3"/>
  <c r="K81" i="3"/>
  <c r="K82" i="3"/>
  <c r="K83" i="3"/>
  <c r="K84" i="3"/>
  <c r="L84" i="3"/>
  <c r="K85" i="3"/>
  <c r="L85" i="3"/>
  <c r="K86" i="3"/>
  <c r="L86" i="3"/>
  <c r="K87" i="3"/>
  <c r="K88" i="3"/>
  <c r="K89" i="3"/>
  <c r="K90" i="3"/>
  <c r="K91" i="3"/>
  <c r="K92" i="3"/>
  <c r="K93" i="3"/>
  <c r="K94" i="3"/>
  <c r="J96" i="3"/>
  <c r="K96" i="3"/>
  <c r="L96" i="3"/>
  <c r="K68" i="3"/>
  <c r="L68" i="3"/>
  <c r="D69" i="3"/>
  <c r="E69" i="3"/>
  <c r="F69" i="3"/>
  <c r="D70" i="3"/>
  <c r="E70" i="3"/>
  <c r="F70" i="3"/>
  <c r="D71" i="3"/>
  <c r="E71" i="3"/>
  <c r="F71" i="3"/>
  <c r="D72" i="3"/>
  <c r="E72" i="3"/>
  <c r="F72" i="3"/>
  <c r="D73" i="3"/>
  <c r="E73" i="3"/>
  <c r="F73" i="3"/>
  <c r="D74" i="3"/>
  <c r="E74" i="3"/>
  <c r="F74" i="3"/>
  <c r="D75" i="3"/>
  <c r="E75" i="3"/>
  <c r="F75" i="3"/>
  <c r="D76" i="3"/>
  <c r="E76" i="3"/>
  <c r="F76" i="3"/>
  <c r="D77" i="3"/>
  <c r="E77" i="3"/>
  <c r="F77" i="3"/>
  <c r="D78" i="3"/>
  <c r="E78" i="3"/>
  <c r="F78" i="3"/>
  <c r="D79" i="3"/>
  <c r="E79" i="3"/>
  <c r="F79" i="3"/>
  <c r="D80" i="3"/>
  <c r="E80" i="3"/>
  <c r="F80" i="3"/>
  <c r="D81" i="3"/>
  <c r="E81" i="3"/>
  <c r="D82" i="3"/>
  <c r="E82" i="3"/>
  <c r="D83" i="3"/>
  <c r="E83" i="3"/>
  <c r="D84" i="3"/>
  <c r="E84" i="3"/>
  <c r="D85" i="3"/>
  <c r="E85" i="3"/>
  <c r="D86" i="3"/>
  <c r="E86" i="3"/>
  <c r="D87" i="3"/>
  <c r="E87" i="3"/>
  <c r="D88" i="3"/>
  <c r="E88" i="3"/>
  <c r="D89" i="3"/>
  <c r="E89" i="3"/>
  <c r="D90" i="3"/>
  <c r="E90" i="3"/>
  <c r="D91" i="3"/>
  <c r="E91" i="3"/>
  <c r="D92" i="3"/>
  <c r="E92" i="3"/>
  <c r="D93" i="3"/>
  <c r="E93" i="3"/>
  <c r="D94" i="3"/>
  <c r="E94" i="3"/>
  <c r="F96" i="3"/>
  <c r="F68" i="3"/>
  <c r="E68" i="3"/>
  <c r="D68" i="3"/>
  <c r="I95" i="3"/>
  <c r="K95" i="3" s="1"/>
  <c r="H95" i="3"/>
  <c r="J95" i="3" s="1"/>
  <c r="E95" i="3"/>
  <c r="D95" i="3"/>
  <c r="K40" i="3"/>
  <c r="L40" i="3"/>
  <c r="K41" i="3"/>
  <c r="L41" i="3"/>
  <c r="K42" i="3"/>
  <c r="L42" i="3"/>
  <c r="K43" i="3"/>
  <c r="L43" i="3"/>
  <c r="K44" i="3"/>
  <c r="L44" i="3"/>
  <c r="K45" i="3"/>
  <c r="L45" i="3"/>
  <c r="K46" i="3"/>
  <c r="L46" i="3"/>
  <c r="K47" i="3"/>
  <c r="L47" i="3"/>
  <c r="K48" i="3"/>
  <c r="L48" i="3"/>
  <c r="K49" i="3"/>
  <c r="L49" i="3"/>
  <c r="K50" i="3"/>
  <c r="L50" i="3"/>
  <c r="K51" i="3"/>
  <c r="L51" i="3"/>
  <c r="K52" i="3"/>
  <c r="K53" i="3"/>
  <c r="L53" i="3"/>
  <c r="K54" i="3"/>
  <c r="K55" i="3"/>
  <c r="K56" i="3"/>
  <c r="K57" i="3"/>
  <c r="K58" i="3"/>
  <c r="K59" i="3"/>
  <c r="L59" i="3"/>
  <c r="K60" i="3"/>
  <c r="L60" i="3"/>
  <c r="K62" i="3"/>
  <c r="L62" i="3"/>
  <c r="L39" i="3"/>
  <c r="K39" i="3"/>
  <c r="F40" i="3"/>
  <c r="F41" i="3"/>
  <c r="F42" i="3"/>
  <c r="F43" i="3"/>
  <c r="F44" i="3"/>
  <c r="F45" i="3"/>
  <c r="F46" i="3"/>
  <c r="F47" i="3"/>
  <c r="F48" i="3"/>
  <c r="F49" i="3"/>
  <c r="F50" i="3"/>
  <c r="F51" i="3"/>
  <c r="F53" i="3"/>
  <c r="F58" i="3"/>
  <c r="F59" i="3"/>
  <c r="F60" i="3"/>
  <c r="F62" i="3"/>
  <c r="F39" i="3"/>
  <c r="D40" i="3"/>
  <c r="E40" i="3"/>
  <c r="D41" i="3"/>
  <c r="E41" i="3"/>
  <c r="D42" i="3"/>
  <c r="E42" i="3"/>
  <c r="D43" i="3"/>
  <c r="E43" i="3"/>
  <c r="D44" i="3"/>
  <c r="E44" i="3"/>
  <c r="D45" i="3"/>
  <c r="E45" i="3"/>
  <c r="D46" i="3"/>
  <c r="E46" i="3"/>
  <c r="D47" i="3"/>
  <c r="E47" i="3"/>
  <c r="D48" i="3"/>
  <c r="E48" i="3"/>
  <c r="D49" i="3"/>
  <c r="E49" i="3"/>
  <c r="D50" i="3"/>
  <c r="E50" i="3"/>
  <c r="D51" i="3"/>
  <c r="E51" i="3"/>
  <c r="D52" i="3"/>
  <c r="E52" i="3"/>
  <c r="D53" i="3"/>
  <c r="E53" i="3"/>
  <c r="D54" i="3"/>
  <c r="E54" i="3"/>
  <c r="D55" i="3"/>
  <c r="E55" i="3"/>
  <c r="D56" i="3"/>
  <c r="E56" i="3"/>
  <c r="D57" i="3"/>
  <c r="E57" i="3"/>
  <c r="D58" i="3"/>
  <c r="E58" i="3"/>
  <c r="D59" i="3"/>
  <c r="E59" i="3"/>
  <c r="D60" i="3"/>
  <c r="E60" i="3"/>
  <c r="E39" i="3"/>
  <c r="D39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3" i="3"/>
  <c r="L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7" i="3"/>
  <c r="I32" i="3"/>
  <c r="K32" i="3" s="1"/>
  <c r="H32" i="3"/>
  <c r="J32" i="3" s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3" i="3"/>
  <c r="F7" i="3"/>
  <c r="C32" i="3"/>
  <c r="E32" i="3" s="1"/>
  <c r="B32" i="3"/>
  <c r="D32" i="3" s="1"/>
  <c r="M29" i="2"/>
  <c r="M34" i="2"/>
  <c r="M35" i="2"/>
  <c r="M36" i="2"/>
  <c r="M38" i="2"/>
  <c r="M39" i="2"/>
  <c r="M28" i="2"/>
  <c r="M9" i="2"/>
  <c r="M8" i="2"/>
  <c r="G9" i="2"/>
  <c r="G8" i="2"/>
  <c r="N7" i="34"/>
  <c r="N11" i="34"/>
  <c r="O15" i="34"/>
  <c r="M7" i="34"/>
  <c r="R7" i="34"/>
  <c r="H7" i="34"/>
  <c r="I7" i="34"/>
  <c r="Q7" i="34"/>
  <c r="G7" i="34"/>
  <c r="G11" i="34"/>
  <c r="J40" i="2" l="1"/>
  <c r="H32" i="36"/>
  <c r="H33" i="36" s="1"/>
  <c r="AI32" i="36"/>
  <c r="I20" i="2"/>
  <c r="J20" i="2"/>
  <c r="P50" i="2"/>
  <c r="O10" i="2"/>
  <c r="O30" i="2"/>
  <c r="L46" i="2"/>
  <c r="F46" i="2"/>
  <c r="K45" i="2"/>
  <c r="E45" i="2"/>
  <c r="E46" i="2"/>
  <c r="K46" i="2"/>
  <c r="P13" i="2"/>
  <c r="C40" i="2"/>
  <c r="I17" i="34"/>
  <c r="H17" i="34"/>
  <c r="I60" i="2"/>
  <c r="M15" i="34"/>
  <c r="O16" i="34"/>
  <c r="G33" i="2"/>
  <c r="R18" i="34"/>
  <c r="S18" i="34" s="1"/>
  <c r="Q15" i="2"/>
  <c r="L61" i="3"/>
  <c r="P41" i="3"/>
  <c r="P43" i="3"/>
  <c r="P44" i="3"/>
  <c r="P45" i="3"/>
  <c r="P46" i="3"/>
  <c r="P47" i="3"/>
  <c r="P48" i="3"/>
  <c r="P50" i="3"/>
  <c r="P51" i="3"/>
  <c r="P53" i="3"/>
  <c r="P59" i="3"/>
  <c r="I17" i="49"/>
  <c r="M30" i="2"/>
  <c r="N95" i="3"/>
  <c r="S7" i="34"/>
  <c r="S9" i="34"/>
  <c r="S8" i="34"/>
  <c r="E96" i="3"/>
  <c r="P70" i="3"/>
  <c r="O95" i="3"/>
  <c r="P60" i="3"/>
  <c r="F61" i="3"/>
  <c r="M53" i="2"/>
  <c r="Q32" i="2"/>
  <c r="Q31" i="2"/>
  <c r="G30" i="2"/>
  <c r="P96" i="3"/>
  <c r="P68" i="3"/>
  <c r="P84" i="3"/>
  <c r="P77" i="3"/>
  <c r="P75" i="3"/>
  <c r="P73" i="3"/>
  <c r="P21" i="3"/>
  <c r="D61" i="3"/>
  <c r="S13" i="34"/>
  <c r="R17" i="34"/>
  <c r="S17" i="34" s="1"/>
  <c r="Q59" i="2"/>
  <c r="Q17" i="2"/>
  <c r="Q11" i="2"/>
  <c r="Q9" i="2"/>
  <c r="P62" i="3"/>
  <c r="P30" i="3"/>
  <c r="P28" i="3"/>
  <c r="P26" i="3"/>
  <c r="P25" i="3"/>
  <c r="P23" i="3"/>
  <c r="P20" i="3"/>
  <c r="P18" i="3"/>
  <c r="P17" i="3"/>
  <c r="P16" i="3"/>
  <c r="P15" i="3"/>
  <c r="P14" i="3"/>
  <c r="P13" i="3"/>
  <c r="P11" i="3"/>
  <c r="Q58" i="2"/>
  <c r="O33" i="2"/>
  <c r="M10" i="2"/>
  <c r="Q48" i="2"/>
  <c r="P30" i="2"/>
  <c r="Q16" i="2"/>
  <c r="P81" i="3"/>
  <c r="N61" i="3"/>
  <c r="O61" i="3"/>
  <c r="K33" i="3"/>
  <c r="P33" i="3"/>
  <c r="L32" i="3"/>
  <c r="P12" i="3"/>
  <c r="Q55" i="2"/>
  <c r="M33" i="2"/>
  <c r="D40" i="2"/>
  <c r="Q8" i="2"/>
  <c r="G50" i="2"/>
  <c r="M50" i="2"/>
  <c r="Q52" i="2"/>
  <c r="Q51" i="2"/>
  <c r="O50" i="2"/>
  <c r="Q34" i="2"/>
  <c r="Q28" i="2"/>
  <c r="Q29" i="2"/>
  <c r="G10" i="2"/>
  <c r="Q57" i="2"/>
  <c r="Q56" i="2"/>
  <c r="Q54" i="2"/>
  <c r="Q49" i="2"/>
  <c r="P33" i="2"/>
  <c r="Q39" i="2"/>
  <c r="M13" i="2"/>
  <c r="O13" i="2"/>
  <c r="Q12" i="2"/>
  <c r="P7" i="3"/>
  <c r="O32" i="3"/>
  <c r="J33" i="3"/>
  <c r="E33" i="3"/>
  <c r="F32" i="3"/>
  <c r="S12" i="34"/>
  <c r="S11" i="34"/>
  <c r="S15" i="34"/>
  <c r="Q37" i="2"/>
  <c r="Q19" i="2"/>
  <c r="Q18" i="2"/>
  <c r="O17" i="34"/>
  <c r="N15" i="34"/>
  <c r="R16" i="34"/>
  <c r="S16" i="34" s="1"/>
  <c r="S10" i="34"/>
  <c r="H15" i="34"/>
  <c r="S14" i="34"/>
  <c r="I16" i="34"/>
  <c r="Q36" i="2"/>
  <c r="L95" i="3"/>
  <c r="P79" i="3"/>
  <c r="P78" i="3"/>
  <c r="P69" i="3"/>
  <c r="P82" i="3"/>
  <c r="F95" i="3"/>
  <c r="D96" i="3"/>
  <c r="P85" i="3"/>
  <c r="P80" i="3"/>
  <c r="P76" i="3"/>
  <c r="P74" i="3"/>
  <c r="P72" i="3"/>
  <c r="P71" i="3"/>
  <c r="P83" i="3"/>
  <c r="P40" i="3"/>
  <c r="P42" i="3"/>
  <c r="P8" i="3"/>
  <c r="P27" i="3"/>
  <c r="P24" i="3"/>
  <c r="P10" i="3"/>
  <c r="P86" i="3"/>
  <c r="P39" i="3"/>
  <c r="P49" i="3"/>
  <c r="E62" i="3"/>
  <c r="P9" i="3"/>
  <c r="P31" i="3"/>
  <c r="P29" i="3"/>
  <c r="P22" i="3"/>
  <c r="P19" i="3"/>
  <c r="D33" i="3"/>
  <c r="N32" i="3"/>
  <c r="H37" i="3"/>
  <c r="J37" i="3" s="1"/>
  <c r="Q38" i="2"/>
  <c r="P10" i="2"/>
  <c r="G15" i="34"/>
  <c r="N66" i="3"/>
  <c r="H66" i="3"/>
  <c r="J66" i="3"/>
  <c r="D66" i="3"/>
  <c r="D37" i="3"/>
  <c r="N37" i="3"/>
  <c r="Q35" i="2"/>
  <c r="Q14" i="2"/>
  <c r="G13" i="2"/>
  <c r="Q30" i="2" l="1"/>
  <c r="Q10" i="2"/>
  <c r="K51" i="2"/>
  <c r="K47" i="2"/>
  <c r="L54" i="2"/>
  <c r="L47" i="2"/>
  <c r="L37" i="2"/>
  <c r="L27" i="2"/>
  <c r="K28" i="2"/>
  <c r="K27" i="2"/>
  <c r="E37" i="2"/>
  <c r="E27" i="2"/>
  <c r="F30" i="2"/>
  <c r="F27" i="2"/>
  <c r="L17" i="2"/>
  <c r="L7" i="2"/>
  <c r="K17" i="2"/>
  <c r="K7" i="2"/>
  <c r="E11" i="2"/>
  <c r="E7" i="2"/>
  <c r="F17" i="2"/>
  <c r="F7" i="2"/>
  <c r="Q50" i="2"/>
  <c r="Q13" i="2"/>
  <c r="K38" i="2"/>
  <c r="K33" i="2"/>
  <c r="K35" i="2"/>
  <c r="K29" i="2"/>
  <c r="K31" i="2"/>
  <c r="K30" i="2"/>
  <c r="K39" i="2"/>
  <c r="K34" i="2"/>
  <c r="K36" i="2"/>
  <c r="K37" i="2"/>
  <c r="K32" i="2"/>
  <c r="E40" i="2"/>
  <c r="E35" i="2"/>
  <c r="E39" i="2"/>
  <c r="E33" i="2"/>
  <c r="E29" i="2"/>
  <c r="E28" i="2"/>
  <c r="E34" i="2"/>
  <c r="O40" i="2"/>
  <c r="E36" i="2"/>
  <c r="E30" i="2"/>
  <c r="E38" i="2"/>
  <c r="E32" i="2"/>
  <c r="E31" i="2"/>
  <c r="K50" i="2"/>
  <c r="K59" i="2"/>
  <c r="K57" i="2"/>
  <c r="K53" i="2"/>
  <c r="K49" i="2"/>
  <c r="K48" i="2"/>
  <c r="K54" i="2"/>
  <c r="Q33" i="2"/>
  <c r="L29" i="2"/>
  <c r="K58" i="2"/>
  <c r="K55" i="2"/>
  <c r="K52" i="2"/>
  <c r="K56" i="2"/>
  <c r="P61" i="3"/>
  <c r="L8" i="2"/>
  <c r="D62" i="3"/>
  <c r="L59" i="2"/>
  <c r="L28" i="2"/>
  <c r="K14" i="2"/>
  <c r="K9" i="2"/>
  <c r="L16" i="2"/>
  <c r="K8" i="2"/>
  <c r="E15" i="2"/>
  <c r="E18" i="2"/>
  <c r="L33" i="2"/>
  <c r="M40" i="2"/>
  <c r="L9" i="2"/>
  <c r="K13" i="2"/>
  <c r="K18" i="2"/>
  <c r="K19" i="2"/>
  <c r="F8" i="2"/>
  <c r="E8" i="2"/>
  <c r="P95" i="3"/>
  <c r="F38" i="2"/>
  <c r="L11" i="2"/>
  <c r="L12" i="2"/>
  <c r="L18" i="2"/>
  <c r="K10" i="2"/>
  <c r="K12" i="2"/>
  <c r="K16" i="2"/>
  <c r="K15" i="2"/>
  <c r="M20" i="2"/>
  <c r="K11" i="2"/>
  <c r="P32" i="3"/>
  <c r="L36" i="2"/>
  <c r="L38" i="2"/>
  <c r="L34" i="2"/>
  <c r="L39" i="2"/>
  <c r="L32" i="2"/>
  <c r="L31" i="2"/>
  <c r="F39" i="2"/>
  <c r="P40" i="2"/>
  <c r="F37" i="2"/>
  <c r="F35" i="2"/>
  <c r="L13" i="2"/>
  <c r="L10" i="2"/>
  <c r="L19" i="2"/>
  <c r="F14" i="2"/>
  <c r="L15" i="2"/>
  <c r="L14" i="2"/>
  <c r="F18" i="2"/>
  <c r="P20" i="2"/>
  <c r="F13" i="2"/>
  <c r="F19" i="2"/>
  <c r="F12" i="2"/>
  <c r="F15" i="2"/>
  <c r="F9" i="2"/>
  <c r="F16" i="2"/>
  <c r="L52" i="2"/>
  <c r="F36" i="2"/>
  <c r="F28" i="2"/>
  <c r="F40" i="2"/>
  <c r="F34" i="2"/>
  <c r="G40" i="2"/>
  <c r="F29" i="2"/>
  <c r="F33" i="2"/>
  <c r="F31" i="2"/>
  <c r="F32" i="2"/>
  <c r="E16" i="2"/>
  <c r="E19" i="2"/>
  <c r="E14" i="2"/>
  <c r="E12" i="2"/>
  <c r="F11" i="2"/>
  <c r="F10" i="2"/>
  <c r="L58" i="2"/>
  <c r="L51" i="2"/>
  <c r="L55" i="2"/>
  <c r="L57" i="2"/>
  <c r="L50" i="2"/>
  <c r="L49" i="2"/>
  <c r="M60" i="2"/>
  <c r="L56" i="2"/>
  <c r="L48" i="2"/>
  <c r="L53" i="2"/>
  <c r="L35" i="2"/>
  <c r="G20" i="2"/>
  <c r="E10" i="2"/>
  <c r="E17" i="2"/>
  <c r="E9" i="2"/>
  <c r="E13" i="2"/>
  <c r="O20" i="2"/>
  <c r="L30" i="2"/>
  <c r="Q40" i="2" l="1"/>
  <c r="K40" i="2"/>
  <c r="K60" i="2"/>
  <c r="K20" i="2"/>
  <c r="Q20" i="2"/>
  <c r="F20" i="2"/>
  <c r="L20" i="2"/>
  <c r="L60" i="2"/>
  <c r="L40" i="2"/>
  <c r="E20" i="2"/>
  <c r="D60" i="2" l="1"/>
  <c r="C60" i="2"/>
  <c r="E50" i="2" l="1"/>
  <c r="E47" i="2"/>
  <c r="F53" i="2"/>
  <c r="F47" i="2"/>
  <c r="G53" i="2"/>
  <c r="E53" i="2"/>
  <c r="F54" i="2"/>
  <c r="F51" i="2"/>
  <c r="F50" i="2"/>
  <c r="G60" i="2"/>
  <c r="E58" i="2"/>
  <c r="E51" i="2"/>
  <c r="O60" i="2"/>
  <c r="E48" i="2"/>
  <c r="P60" i="2"/>
  <c r="F48" i="2"/>
  <c r="P53" i="2"/>
  <c r="F57" i="2"/>
  <c r="F58" i="2"/>
  <c r="F55" i="2"/>
  <c r="F56" i="2"/>
  <c r="F59" i="2"/>
  <c r="E55" i="2"/>
  <c r="E54" i="2"/>
  <c r="E56" i="2"/>
  <c r="E52" i="2"/>
  <c r="E59" i="2"/>
  <c r="E49" i="2"/>
  <c r="O53" i="2"/>
  <c r="F52" i="2"/>
  <c r="F49" i="2"/>
  <c r="E57" i="2"/>
  <c r="Q60" i="2" l="1"/>
  <c r="F60" i="2"/>
  <c r="E60" i="2"/>
  <c r="Q53" i="2"/>
  <c r="D32" i="36"/>
  <c r="AK32" i="36" s="1"/>
  <c r="AQ32" i="36" s="1"/>
  <c r="E32" i="36"/>
  <c r="AL32" i="36" s="1"/>
  <c r="AO32" i="36" s="1"/>
  <c r="N32" i="36" l="1"/>
  <c r="K32" i="36"/>
  <c r="K33" i="36" s="1"/>
  <c r="J32" i="36"/>
  <c r="J33" i="36" s="1"/>
  <c r="P32" i="36"/>
  <c r="AO19" i="91"/>
  <c r="AO41" i="91"/>
</calcChain>
</file>

<file path=xl/sharedStrings.xml><?xml version="1.0" encoding="utf-8"?>
<sst xmlns="http://schemas.openxmlformats.org/spreadsheetml/2006/main" count="2803" uniqueCount="259">
  <si>
    <t>D</t>
  </si>
  <si>
    <t>HL</t>
  </si>
  <si>
    <t>Intra UE</t>
  </si>
  <si>
    <t>Intra + Extra UE</t>
  </si>
  <si>
    <t>Vinho com DO</t>
  </si>
  <si>
    <t>Vinho com IG</t>
  </si>
  <si>
    <t>Vinho</t>
  </si>
  <si>
    <t>Porto</t>
  </si>
  <si>
    <t>Madeira</t>
  </si>
  <si>
    <t>Outros</t>
  </si>
  <si>
    <t>Vinhos Espumantes e Espumosos</t>
  </si>
  <si>
    <t>Outros Vinhos e Mostos</t>
  </si>
  <si>
    <t>Total</t>
  </si>
  <si>
    <t>Estrutura (%)</t>
  </si>
  <si>
    <t>Estrutura</t>
  </si>
  <si>
    <t>Extra UE</t>
  </si>
  <si>
    <t>Destino</t>
  </si>
  <si>
    <t>OUTROS DESTINOS</t>
  </si>
  <si>
    <t>TOTAL</t>
  </si>
  <si>
    <t>1.000 €</t>
  </si>
  <si>
    <t>Europa Comunitária</t>
  </si>
  <si>
    <t>Países Terceiros</t>
  </si>
  <si>
    <t>Preço Médio (€ / l)</t>
  </si>
  <si>
    <t>%</t>
  </si>
  <si>
    <t>Exportações por Tipo de Produto</t>
  </si>
  <si>
    <t>Análise Estatistica do Comércio Internacional de Vinho</t>
  </si>
  <si>
    <t>0 - Nota Introdutória</t>
  </si>
  <si>
    <t>Nota</t>
  </si>
  <si>
    <t>Todos os dados constantes no ficheiro têm como Fonte o Instituto Nacional de Estatistica (INE), pelo que os dados relativos ao Vinho com DOP Porto e Madeira podem diferir dos dados divulgados pelo Instituto dos Vinhos Douro e Porto, IP (IVDP, IP) e Instituto do Vinho, Bordado e do Artesanato da Madeira, IP (IVBAM, IP).</t>
  </si>
  <si>
    <t>Branco</t>
  </si>
  <si>
    <t>Tinto</t>
  </si>
  <si>
    <t>Evolução das Exportações com Destino a uma Seleção de Mercados (NC 2204)</t>
  </si>
  <si>
    <t>2014 - Dados Definitivos</t>
  </si>
  <si>
    <t>Até 2 Litros</t>
  </si>
  <si>
    <r>
      <rPr>
        <b/>
        <sz val="11"/>
        <color indexed="9"/>
        <rFont val="Symbol"/>
        <family val="1"/>
        <charset val="2"/>
      </rPr>
      <t xml:space="preserve">D </t>
    </r>
    <r>
      <rPr>
        <b/>
        <sz val="11"/>
        <color indexed="9"/>
        <rFont val="Calibri"/>
        <family val="2"/>
      </rPr>
      <t>2017 / 2016</t>
    </r>
  </si>
  <si>
    <t>2017/2016</t>
  </si>
  <si>
    <t>Superior a 10 Litros</t>
  </si>
  <si>
    <t>Superior a 2 até 10 Litros</t>
  </si>
  <si>
    <t>Vinho (ex-mesa)</t>
  </si>
  <si>
    <t>Vinho com Indicação de Casta</t>
  </si>
  <si>
    <t>jan - mar</t>
  </si>
  <si>
    <t>Superior a 2 litros até 10 litros</t>
  </si>
  <si>
    <t>Superior a 2 litros</t>
  </si>
  <si>
    <t>Até 2 litros</t>
  </si>
  <si>
    <t>Superior a 10 litros</t>
  </si>
  <si>
    <t>Evolução das Exportações de Vinho com DOP + Vinho com IGP + Vinho (ex-mesa) por Cor e Acondicionamento</t>
  </si>
  <si>
    <t>€ / Litro</t>
  </si>
  <si>
    <t>Evolução Recente da Balança Comercial (1.000 €)</t>
  </si>
  <si>
    <t xml:space="preserve">Evolução anual </t>
  </si>
  <si>
    <t>Exportações (1)</t>
  </si>
  <si>
    <t>Intra+ Extra</t>
  </si>
  <si>
    <t>INTA</t>
  </si>
  <si>
    <t>Extra</t>
  </si>
  <si>
    <t>TVH</t>
  </si>
  <si>
    <t>Importações (2)</t>
  </si>
  <si>
    <t>jan</t>
  </si>
  <si>
    <t>fev</t>
  </si>
  <si>
    <t>Saldo [ (1)-(2) ]</t>
  </si>
  <si>
    <t>mar</t>
  </si>
  <si>
    <t>abr</t>
  </si>
  <si>
    <t>Cobertura [ (1) / (2) ]</t>
  </si>
  <si>
    <t>mai</t>
  </si>
  <si>
    <t>jun</t>
  </si>
  <si>
    <t>jul</t>
  </si>
  <si>
    <t>ago</t>
  </si>
  <si>
    <t>set</t>
  </si>
  <si>
    <t>out</t>
  </si>
  <si>
    <t>nov</t>
  </si>
  <si>
    <t>dez</t>
  </si>
  <si>
    <t>TVH - Taxa de Variação Homóloga</t>
  </si>
  <si>
    <t>Importação</t>
  </si>
  <si>
    <t>Exportação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</si>
  <si>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</si>
  <si>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</si>
  <si>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</si>
  <si>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</si>
  <si>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</si>
  <si>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</si>
  <si>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</si>
  <si>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</si>
  <si>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</si>
  <si>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</si>
  <si>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</si>
  <si>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</si>
  <si>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1ª Trim</t>
  </si>
  <si>
    <t>2º Trim</t>
  </si>
  <si>
    <t>3º Trim</t>
  </si>
  <si>
    <t>4º Trim</t>
  </si>
  <si>
    <t>mês</t>
  </si>
  <si>
    <t>Mês</t>
  </si>
  <si>
    <t xml:space="preserve">             </t>
  </si>
  <si>
    <t>Evolução das Exportações de Vinho (NC 2204) por Mercado / Acondicionamento</t>
  </si>
  <si>
    <t>2016 -  Dados Definitivos</t>
  </si>
  <si>
    <t>3. Evolução Mensal e Timestral das Importações</t>
  </si>
  <si>
    <t>2 - Evolução  Mensal e Trimestral das Exportações</t>
  </si>
  <si>
    <t>Evolução  Mensal e Trimestral das Exportações</t>
  </si>
  <si>
    <t>Evolução  Mensal e Trimestral das Importações</t>
  </si>
  <si>
    <t>4 - Exportações por Tipo de Produto</t>
  </si>
  <si>
    <t>1 - Evolução Recente da Balança Comercial (1.000 €)</t>
  </si>
  <si>
    <t>2017 - Dados Definitivos</t>
  </si>
  <si>
    <t>Peso</t>
  </si>
  <si>
    <t xml:space="preserve">Peso </t>
  </si>
  <si>
    <t>6 - Evolução das Exportações de Vinho (NC 2204) por Mercado / Acondicionamento</t>
  </si>
  <si>
    <t>8 - Evolução das Exportações com Destino a uma Selecção de Mercados</t>
  </si>
  <si>
    <t>2019 - Dados Definitivos</t>
  </si>
  <si>
    <t>2018 - Dados Definitivos</t>
  </si>
  <si>
    <t>Vinho Certificado</t>
  </si>
  <si>
    <t>11 - Evolução das Exportações de Vinho com DO + Vinho com IG + Vinho (ex-vinho mesa) com Destino a uma Selecção de Mercados</t>
  </si>
  <si>
    <t>12 - Evolução das Exportações de Vinho com DO + IG por Mercado / Acondicionamento</t>
  </si>
  <si>
    <t>13 - Evolução das Exportações de Vinho com DO + Vinho com IG com Destino a uma Selecção de Mercados</t>
  </si>
  <si>
    <t>14 - Evolução das Exportações de Vinho com DO por Mercado / Acondicionamento</t>
  </si>
  <si>
    <t>15 - Evolução das Exportações de Vinho com DO com Destino a uma Selecção de Mercados</t>
  </si>
  <si>
    <t>Vinho Licoroso com DO / IG</t>
  </si>
  <si>
    <t>Vinho Licoroso sem DO / IG</t>
  </si>
  <si>
    <t>Evolução das Exportações de Vinho Licoroso com DO Porto com Destino a uma Seleção de Mercados</t>
  </si>
  <si>
    <t>Evolução das Exportações de Vinho Licoroso com DO Porto por Mercado</t>
  </si>
  <si>
    <t>Evolução das Exportações de Vinho Licoroso com DO Madeira por Mercado</t>
  </si>
  <si>
    <t>Evolução das Exportações de Vinho Licoroso com DO Madeira com Destino a uma Seleção de Mercados</t>
  </si>
  <si>
    <t>Ano Móvel</t>
  </si>
  <si>
    <t>2020 - Dados Definitivos (09-09-2021)</t>
  </si>
  <si>
    <t>2021  - Dados Definitivos  ( 09-08-2022)</t>
  </si>
  <si>
    <t>2022 - Dados Definitivos Revistos (09-08-2024)</t>
  </si>
  <si>
    <t>2023 - Dados Definitivos (09-08-2024)</t>
  </si>
  <si>
    <t>2015 - Dados Definitivos Revistos</t>
  </si>
  <si>
    <t>2024 - Dados Definitivos (08-08-2025)</t>
  </si>
  <si>
    <t>Vinho Tinto</t>
  </si>
  <si>
    <t>Vinho Branco</t>
  </si>
  <si>
    <t>Peso (%)</t>
  </si>
  <si>
    <t>PREÇO MÉDIO (Euro / litro)</t>
  </si>
  <si>
    <t>VALOR (1000 €)</t>
  </si>
  <si>
    <t>VOLUME (HL)</t>
  </si>
  <si>
    <t>&lt;</t>
  </si>
  <si>
    <t>Volume (HL)</t>
  </si>
  <si>
    <t>Valor (1.000 €)</t>
  </si>
  <si>
    <t>Peso (%) em Volume</t>
  </si>
  <si>
    <t>Peso (%) em Valor</t>
  </si>
  <si>
    <t>Volume</t>
  </si>
  <si>
    <t>Valor</t>
  </si>
  <si>
    <t>Preço Médio</t>
  </si>
  <si>
    <t>Evolução das Exportações de Vinho Tranquilo (Vinho DO + Vinho IG + Vinho (ex-mesa)) por Mercado / Acondicionamento</t>
  </si>
  <si>
    <t>Evolução das Exportações de Vinho Tranquilo (Vinho DO + Vinho IG + Vinho (ex-mesa)) com Destino a uma Seleção de Países</t>
  </si>
  <si>
    <t>Evolução das Exportações de Vinho Tranquilo (Vinho DO + Vinho IG ) por Mercado / Acondicionamento</t>
  </si>
  <si>
    <t>Evolução das Exportações de Vinho Tranquilo (Vinho DO + Vinho  IG ) com Destino a uma Seleção de Países</t>
  </si>
  <si>
    <t>Evolução das Exportações de Vinho Tranquilo (Vinho DO) por Mercado / Acondicionamento</t>
  </si>
  <si>
    <t>Evolução das Exportações de Vinho Tranquilo (Vinho IG) por Mercado / Acondicionamento</t>
  </si>
  <si>
    <t>Evolução das Exportações de Vinho Tranquilo (Vinho DO) com Destino a uma Seleção de Países</t>
  </si>
  <si>
    <t>Evolução das Exportações de Vinho Tranquilo (Vinho IG) com Destino a uma Seleção de Países</t>
  </si>
  <si>
    <t>Evolução das Exportações de Vinho Tranquilo (Vinho (ex-mesa) por Mercado / Acondicionamento</t>
  </si>
  <si>
    <t>Evolução das Exportações de Vinho Tranquilo (Vinho (ex-mesa)) com Destino a uma Seleção de Países</t>
  </si>
  <si>
    <t>D       2026/2025</t>
  </si>
  <si>
    <t>2026 /2025</t>
  </si>
  <si>
    <t>2026 / 2025</t>
  </si>
  <si>
    <r>
      <rPr>
        <b/>
        <sz val="11"/>
        <color theme="0"/>
        <rFont val="Symbol"/>
        <family val="1"/>
        <charset val="2"/>
      </rPr>
      <t>D</t>
    </r>
    <r>
      <rPr>
        <b/>
        <sz val="11"/>
        <color theme="0"/>
        <rFont val="Calibri"/>
        <family val="2"/>
      </rPr>
      <t xml:space="preserve"> 2026-2025 (%)</t>
    </r>
  </si>
  <si>
    <t>Preço Médio (€/l)</t>
  </si>
  <si>
    <t>2026/2025</t>
  </si>
  <si>
    <t>10 - Evolução das Exportações de Vinho Tranquilo (Vinho DO + Vinho IG + Vinho (ex-mesa)) por Mercado / Acondicionamento</t>
  </si>
  <si>
    <t>16 - Evolução das Exportações de Vinho com IG por Mercado / Acondicionamento</t>
  </si>
  <si>
    <t>17 - Evolução das Exportações de Vinho com IG com Destino a uma Seleção de Mercados</t>
  </si>
  <si>
    <t>18 - Evolução das Exportações de Vinho ( ex-vinho mesa) por Mercado / Acondicionamento</t>
  </si>
  <si>
    <t>19 - Evolução das Exportações de Vinho (ex-vinho mesa) com Destino a uma Seleção de Mercados</t>
  </si>
  <si>
    <t>22 - Evolução das Exportações de Vinho Licoroso com DO Porto por Mercado</t>
  </si>
  <si>
    <t>23 - Evolução das Exportações de Vinho Licoroso com DO Porto com Destino a uma Seleção de Mercados</t>
  </si>
  <si>
    <t>24 - Evolução das Exportações de Vinho Licoroso com DO Madeira por Mercado</t>
  </si>
  <si>
    <t>25 - Evolução das Exportações de Vinho Licoroso com DO Madeira com Destino a uma Seleção de Mercados</t>
  </si>
  <si>
    <t>2007/2025</t>
  </si>
  <si>
    <t>E.U.AMERICA</t>
  </si>
  <si>
    <t>BRASIL</t>
  </si>
  <si>
    <t>ANGOLA</t>
  </si>
  <si>
    <t>CANADA</t>
  </si>
  <si>
    <t>SUICA</t>
  </si>
  <si>
    <t>FEDERAÇÃO RUSSA</t>
  </si>
  <si>
    <t>PAISES PT N/ DETERM.</t>
  </si>
  <si>
    <t>NORUEGA</t>
  </si>
  <si>
    <t>JAPAO</t>
  </si>
  <si>
    <t>UCRANIA</t>
  </si>
  <si>
    <t>CHINA</t>
  </si>
  <si>
    <t>ISRAEL</t>
  </si>
  <si>
    <t>2025 - Dados Preliminares (09-08-2026)</t>
  </si>
  <si>
    <t>jan-jul 26</t>
  </si>
  <si>
    <t>COREIA DO SUL</t>
  </si>
  <si>
    <t>MACAU</t>
  </si>
  <si>
    <t>AUSTRALIA</t>
  </si>
  <si>
    <t>NIGERIA</t>
  </si>
  <si>
    <t>MEXICO</t>
  </si>
  <si>
    <t>HONG-KONG</t>
  </si>
  <si>
    <t>EMIRATOS ARABES</t>
  </si>
  <si>
    <t>PARAGUAI</t>
  </si>
  <si>
    <t>TAIWAN</t>
  </si>
  <si>
    <t>ANDORRA</t>
  </si>
  <si>
    <t>TURQUIA</t>
  </si>
  <si>
    <t>INDONESIA</t>
  </si>
  <si>
    <t>SINGAPURA</t>
  </si>
  <si>
    <t>NOVA ZELANDIA</t>
  </si>
  <si>
    <t>COSTA DO MARFIM</t>
  </si>
  <si>
    <t>Evolução das Exportações de Vinho Espumante por Mercado</t>
  </si>
  <si>
    <t>Evolução das Exportações de Vinho Espumante  com Destino a uma Seleção de Mercados</t>
  </si>
  <si>
    <t>20- Evolução das Exportações de Vinho Espumantes por Mercado</t>
  </si>
  <si>
    <t>21 - Evolução das Exportações de Vinho Espumante com Destino a uma Seleção de Mercados</t>
  </si>
  <si>
    <t>Agosto 2026 versus Agosto 2025</t>
  </si>
  <si>
    <t>7 - Evolução das Exportações de Vinho (NC 2204) por Mercado / Acondicionamento - agosto 2026 vs agosto 2025</t>
  </si>
  <si>
    <t>9 - Evolução das Exportações com Destino a uma Seleção de Mercados (NC 2204) - agosto 2026 vs agosto 2025</t>
  </si>
  <si>
    <t>5 - Exportações por Tipo de Produto - agosto 2026 vs agosto 2025</t>
  </si>
  <si>
    <t>jan-ago</t>
  </si>
  <si>
    <t>Evolução das Exportações de Vinho (NC 2204) por Mercado / Acondicionamento - agosto 2026 vs agosto 2025</t>
  </si>
  <si>
    <t>Evolução das Exportações com Destino a uma Seleção de Mercados (NC 2204) - agosto 2026 vs agosto 2025</t>
  </si>
  <si>
    <t>jan-ago 2025</t>
  </si>
  <si>
    <t>jan-ago 2026</t>
  </si>
  <si>
    <t>jan - ago</t>
  </si>
  <si>
    <t>seto 2024 a ago 2025</t>
  </si>
  <si>
    <t>set 2025 a ago 2026</t>
  </si>
  <si>
    <t>Exportações por Tipo de Produto - agosto 2026 vs agosto 2025</t>
  </si>
  <si>
    <t>FRANCA</t>
  </si>
  <si>
    <t xml:space="preserve">REINO UNIDO </t>
  </si>
  <si>
    <t>PAISES BAIXOS</t>
  </si>
  <si>
    <t>ALEMANHA</t>
  </si>
  <si>
    <t>POLONIA</t>
  </si>
  <si>
    <t>BELGICA</t>
  </si>
  <si>
    <t>ESPANHA</t>
  </si>
  <si>
    <t>SUECIA</t>
  </si>
  <si>
    <t>DINAMARCA</t>
  </si>
  <si>
    <t>LUXEMBURGO</t>
  </si>
  <si>
    <t>ITALIA</t>
  </si>
  <si>
    <t>FINLANDIA</t>
  </si>
  <si>
    <t>GUINE BISSAU</t>
  </si>
  <si>
    <t>S.TOME PRINCIPE</t>
  </si>
  <si>
    <t>IRLANDA</t>
  </si>
  <si>
    <t>LETONIA</t>
  </si>
  <si>
    <t>ROMENIA</t>
  </si>
  <si>
    <t>AUSTRIA</t>
  </si>
  <si>
    <t>ESTONIA</t>
  </si>
  <si>
    <t>REP. CHECA</t>
  </si>
  <si>
    <t>LITUANIA</t>
  </si>
  <si>
    <t>CHIPRE</t>
  </si>
  <si>
    <t>BULGARIA</t>
  </si>
  <si>
    <t>HUNGRIA</t>
  </si>
  <si>
    <t>ESLOVENIA</t>
  </si>
  <si>
    <t>COLOMBIA</t>
  </si>
  <si>
    <t>MOCAMBIQUE</t>
  </si>
  <si>
    <t>CABO VERDE</t>
  </si>
  <si>
    <t>URUGUAI</t>
  </si>
  <si>
    <t>SUAZILANDIA</t>
  </si>
  <si>
    <t>BIELORRUSSIA</t>
  </si>
  <si>
    <t>CROACIA</t>
  </si>
  <si>
    <t>REP. ESLOVACA</t>
  </si>
  <si>
    <t>MARROCOS</t>
  </si>
  <si>
    <t>GANA</t>
  </si>
  <si>
    <t>AFRICA DO SUL</t>
  </si>
  <si>
    <t>MALTA</t>
  </si>
  <si>
    <t>RUANDA</t>
  </si>
  <si>
    <t>ISLANDIA</t>
  </si>
  <si>
    <t>GRECIA</t>
  </si>
  <si>
    <t>CAMAROES</t>
  </si>
  <si>
    <t>GUINE EQUATORIAL</t>
  </si>
  <si>
    <t>PROV/ABAST.BORDO PT</t>
  </si>
  <si>
    <t>ARABIA SAUDITA</t>
  </si>
  <si>
    <t>VENEZUELA</t>
  </si>
  <si>
    <t>TAILANDIA</t>
  </si>
  <si>
    <t>VIETNAME</t>
  </si>
  <si>
    <t>MALASIA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</si>
</sst>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0.0%"/>
    <numFmt numFmtId="165" formatCode="0.0"/>
    <numFmt numFmtId="166" formatCode="#,##0.0"/>
  </numFmts>
  <fonts count="2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9"/>
      <name val="Symbol"/>
      <family val="1"/>
      <charset val="2"/>
    </font>
    <font>
      <b/>
      <sz val="12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Symbol"/>
      <family val="1"/>
      <charset val="2"/>
    </font>
    <font>
      <b/>
      <i/>
      <sz val="11"/>
      <color theme="1"/>
      <name val="Calibri"/>
      <family val="2"/>
    </font>
    <font>
      <b/>
      <sz val="12"/>
      <color rgb="FF002060"/>
      <name val="Calibri"/>
      <family val="2"/>
    </font>
    <font>
      <b/>
      <sz val="9"/>
      <color theme="0"/>
      <name val="Symbol"/>
      <family val="1"/>
      <charset val="2"/>
    </font>
    <font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b/>
      <sz val="11"/>
      <color theme="0"/>
      <name val="Calibri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28">
    <border>
      <left/>
      <right/>
      <top/>
      <bottom/>
      <diagonal/>
    </border>
    <border>
      <left/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/>
      <top/>
      <bottom/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/>
      <right/>
      <top/>
      <bottom style="medium">
        <color theme="8" tint="-0.24994659260841701"/>
      </bottom>
      <diagonal/>
    </border>
    <border>
      <left/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 style="medium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/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/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0"/>
      </left>
      <right/>
      <top/>
      <bottom style="medium">
        <color theme="8" tint="-0.24994659260841701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8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 style="medium">
        <color theme="5" tint="-0.24994659260841701"/>
      </left>
      <right/>
      <top/>
      <bottom/>
      <diagonal/>
    </border>
    <border>
      <left/>
      <right/>
      <top/>
      <bottom style="medium">
        <color theme="5" tint="-0.24994659260841701"/>
      </bottom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medium">
        <color theme="5" tint="-0.24994659260841701"/>
      </bottom>
      <diagonal/>
    </border>
    <border>
      <left style="medium">
        <color theme="5" tint="-0.24994659260841701"/>
      </left>
      <right style="medium">
        <color theme="5" tint="-0.24994659260841701"/>
      </right>
      <top/>
      <bottom style="medium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/>
      <bottom style="medium">
        <color theme="5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thin">
        <color theme="0"/>
      </left>
      <right style="thin">
        <color theme="0"/>
      </right>
      <top/>
      <bottom style="medium">
        <color theme="8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8" tint="-0.24994659260841701"/>
      </bottom>
      <diagonal/>
    </border>
    <border>
      <left style="medium">
        <color theme="0"/>
      </left>
      <right/>
      <top style="medium">
        <color theme="8" tint="-0.24994659260841701"/>
      </top>
      <bottom style="thin">
        <color theme="0"/>
      </bottom>
      <diagonal/>
    </border>
    <border>
      <left/>
      <right style="medium">
        <color theme="0"/>
      </right>
      <top style="medium">
        <color theme="8" tint="-0.24994659260841701"/>
      </top>
      <bottom style="thin">
        <color theme="0"/>
      </bottom>
      <diagonal/>
    </border>
    <border>
      <left/>
      <right/>
      <top style="medium">
        <color theme="8" tint="-0.24994659260841701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8" tint="-0.24994659260841701"/>
      </top>
      <bottom/>
      <diagonal/>
    </border>
    <border>
      <left style="thin">
        <color theme="0"/>
      </left>
      <right style="thin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8" tint="-0.24994659260841701"/>
      </bottom>
      <diagonal/>
    </border>
    <border>
      <left/>
      <right style="medium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0"/>
      </left>
      <right style="medium">
        <color theme="8" tint="-0.24994659260841701"/>
      </right>
      <top/>
      <bottom/>
      <diagonal/>
    </border>
    <border>
      <left style="medium">
        <color theme="0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8" tint="-0.24994659260841701"/>
      </top>
      <bottom/>
      <diagonal/>
    </border>
    <border>
      <left/>
      <right style="medium">
        <color theme="0"/>
      </right>
      <top/>
      <bottom style="medium">
        <color theme="8" tint="-0.24994659260841701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8" tint="-0.24994659260841701"/>
      </left>
      <right style="medium">
        <color theme="0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medium">
        <color theme="0"/>
      </right>
      <top/>
      <bottom/>
      <diagonal/>
    </border>
    <border>
      <left style="medium">
        <color theme="8" tint="-0.24994659260841701"/>
      </left>
      <right style="medium">
        <color theme="0"/>
      </right>
      <top/>
      <bottom style="medium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thin">
        <color theme="0"/>
      </left>
      <right style="medium">
        <color theme="0"/>
      </right>
      <top/>
      <bottom style="medium">
        <color theme="8" tint="-0.24994659260841701"/>
      </bottom>
      <diagonal/>
    </border>
    <border>
      <left style="thin">
        <color theme="0"/>
      </left>
      <right/>
      <top/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 style="thin">
        <color theme="8" tint="-0.24994659260841701"/>
      </left>
      <right/>
      <top style="medium">
        <color theme="8" tint="-0.24994659260841701"/>
      </top>
      <bottom/>
      <diagonal/>
    </border>
    <border>
      <left style="thin">
        <color theme="8" tint="-0.24994659260841701"/>
      </left>
      <right/>
      <top/>
      <bottom style="medium">
        <color theme="8" tint="-0.24994659260841701"/>
      </bottom>
      <diagonal/>
    </border>
    <border>
      <left/>
      <right style="thin">
        <color theme="8" tint="-0.24994659260841701"/>
      </right>
      <top/>
      <bottom/>
      <diagonal/>
    </border>
    <border>
      <left/>
      <right style="thin">
        <color theme="8" tint="-0.24994659260841701"/>
      </right>
      <top/>
      <bottom style="medium">
        <color theme="8" tint="-0.24994659260841701"/>
      </bottom>
      <diagonal/>
    </border>
    <border>
      <left/>
      <right style="thin">
        <color theme="8" tint="-0.24994659260841701"/>
      </right>
      <top style="medium">
        <color theme="8" tint="-0.24994659260841701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8" tint="-0.24994659260841701"/>
      </bottom>
      <diagonal/>
    </border>
    <border>
      <left/>
      <right style="thin">
        <color theme="0"/>
      </right>
      <top style="thin">
        <color theme="0"/>
      </top>
      <bottom style="medium">
        <color theme="8" tint="-0.24994659260841701"/>
      </bottom>
      <diagonal/>
    </border>
    <border>
      <left/>
      <right style="medium">
        <color theme="0"/>
      </right>
      <top style="thin">
        <color theme="0"/>
      </top>
      <bottom style="medium">
        <color theme="8" tint="-0.24994659260841701"/>
      </bottom>
      <diagonal/>
    </border>
    <border>
      <left style="thin">
        <color theme="0"/>
      </left>
      <right/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 style="medium">
        <color theme="8" tint="-0.24994659260841701"/>
      </top>
      <bottom style="thin">
        <color theme="0"/>
      </bottom>
      <diagonal/>
    </border>
    <border>
      <left style="thin">
        <color theme="0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/>
      <right style="medium">
        <color theme="8" tint="-0.499984740745262"/>
      </right>
      <top/>
      <bottom/>
      <diagonal/>
    </border>
    <border>
      <left/>
      <right style="medium">
        <color theme="8" tint="-0.499984740745262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0"/>
      </right>
      <top style="thin">
        <color theme="0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499984740745262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499984740745262"/>
      </right>
      <top/>
      <bottom/>
      <diagonal/>
    </border>
    <border>
      <left style="medium">
        <color theme="8" tint="-0.24994659260841701"/>
      </left>
      <right style="thin">
        <color theme="8" tint="-0.499984740745262"/>
      </right>
      <top/>
      <bottom style="medium">
        <color theme="8" tint="-0.24994659260841701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8" tint="-0.24994659260841701"/>
      </bottom>
      <diagonal/>
    </border>
    <border>
      <left/>
      <right style="medium">
        <color theme="8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8" tint="-0.24994659260841701"/>
      </right>
      <top style="thin">
        <color theme="0"/>
      </top>
      <bottom style="thin">
        <color theme="0"/>
      </bottom>
      <diagonal/>
    </border>
    <border>
      <left style="medium">
        <color theme="8" tint="-0.24994659260841701"/>
      </left>
      <right/>
      <top style="thin">
        <color theme="0"/>
      </top>
      <bottom style="thin">
        <color theme="0"/>
      </bottom>
      <diagonal/>
    </border>
    <border>
      <left style="medium">
        <color rgb="FF0070C0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8" tint="-0.24994659260841701"/>
      </left>
      <right/>
      <top style="thin">
        <color theme="0"/>
      </top>
      <bottom style="medium">
        <color theme="8" tint="-0.24994659260841701"/>
      </bottom>
      <diagonal/>
    </border>
    <border>
      <left/>
      <right/>
      <top style="thin">
        <color theme="0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/>
      <bottom style="thin">
        <color theme="0"/>
      </bottom>
      <diagonal/>
    </border>
    <border>
      <left/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/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rgb="FF0070C0"/>
      </left>
      <right style="medium">
        <color theme="8" tint="-0.24994659260841701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549">
    <xf numFmtId="0" fontId="0" fillId="0" borderId="0" xfId="0"/>
    <xf numFmtId="0" fontId="8" fillId="0" borderId="0" xfId="0" applyFont="1"/>
    <xf numFmtId="164" fontId="0" fillId="0" borderId="0" xfId="0" applyNumberFormat="1"/>
    <xf numFmtId="0" fontId="10" fillId="0" borderId="0" xfId="0" applyFont="1"/>
    <xf numFmtId="0" fontId="11" fillId="0" borderId="0" xfId="0" applyFont="1"/>
    <xf numFmtId="0" fontId="7" fillId="0" borderId="0" xfId="1"/>
    <xf numFmtId="0" fontId="0" fillId="0" borderId="0" xfId="0" applyAlignment="1">
      <alignment vertical="top" wrapText="1"/>
    </xf>
    <xf numFmtId="0" fontId="1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8" fillId="0" borderId="6" xfId="0" applyFont="1" applyBorder="1"/>
    <xf numFmtId="0" fontId="8" fillId="0" borderId="7" xfId="0" applyFont="1" applyBorder="1"/>
    <xf numFmtId="164" fontId="8" fillId="0" borderId="7" xfId="0" applyNumberFormat="1" applyFont="1" applyBorder="1"/>
    <xf numFmtId="0" fontId="10" fillId="0" borderId="9" xfId="0" applyFont="1" applyBorder="1"/>
    <xf numFmtId="0" fontId="9" fillId="2" borderId="2" xfId="0" applyFont="1" applyFill="1" applyBorder="1" applyAlignment="1">
      <alignment horizontal="center"/>
    </xf>
    <xf numFmtId="3" fontId="8" fillId="0" borderId="6" xfId="0" applyNumberFormat="1" applyFont="1" applyBorder="1"/>
    <xf numFmtId="3" fontId="8" fillId="0" borderId="8" xfId="0" applyNumberFormat="1" applyFont="1" applyBorder="1"/>
    <xf numFmtId="3" fontId="0" fillId="0" borderId="2" xfId="0" applyNumberFormat="1" applyBorder="1"/>
    <xf numFmtId="3" fontId="0" fillId="0" borderId="1" xfId="0" applyNumberFormat="1" applyBorder="1"/>
    <xf numFmtId="3" fontId="0" fillId="0" borderId="3" xfId="0" applyNumberFormat="1" applyBorder="1"/>
    <xf numFmtId="3" fontId="0" fillId="0" borderId="5" xfId="0" applyNumberFormat="1" applyBorder="1"/>
    <xf numFmtId="0" fontId="10" fillId="0" borderId="12" xfId="0" applyFont="1" applyBorder="1"/>
    <xf numFmtId="2" fontId="8" fillId="0" borderId="3" xfId="0" applyNumberFormat="1" applyFont="1" applyBorder="1"/>
    <xf numFmtId="0" fontId="9" fillId="2" borderId="3" xfId="0" applyFont="1" applyFill="1" applyBorder="1" applyAlignment="1">
      <alignment horizontal="center"/>
    </xf>
    <xf numFmtId="6" fontId="9" fillId="2" borderId="4" xfId="0" applyNumberFormat="1" applyFont="1" applyFill="1" applyBorder="1" applyAlignment="1">
      <alignment horizontal="center"/>
    </xf>
    <xf numFmtId="2" fontId="0" fillId="0" borderId="2" xfId="0" applyNumberFormat="1" applyBorder="1"/>
    <xf numFmtId="2" fontId="0" fillId="0" borderId="0" xfId="0" applyNumberFormat="1"/>
    <xf numFmtId="2" fontId="8" fillId="0" borderId="6" xfId="0" applyNumberFormat="1" applyFont="1" applyBorder="1"/>
    <xf numFmtId="0" fontId="4" fillId="0" borderId="0" xfId="0" applyFont="1"/>
    <xf numFmtId="3" fontId="10" fillId="0" borderId="2" xfId="0" applyNumberFormat="1" applyFont="1" applyBorder="1"/>
    <xf numFmtId="0" fontId="0" fillId="0" borderId="15" xfId="0" applyBorder="1"/>
    <xf numFmtId="0" fontId="10" fillId="0" borderId="16" xfId="0" applyFont="1" applyBorder="1"/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3" fontId="0" fillId="0" borderId="19" xfId="0" applyNumberFormat="1" applyBorder="1"/>
    <xf numFmtId="2" fontId="0" fillId="0" borderId="2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14" fillId="0" borderId="0" xfId="0" applyFont="1"/>
    <xf numFmtId="2" fontId="8" fillId="0" borderId="12" xfId="0" applyNumberFormat="1" applyFont="1" applyBorder="1"/>
    <xf numFmtId="2" fontId="8" fillId="0" borderId="9" xfId="0" applyNumberFormat="1" applyFont="1" applyBorder="1"/>
    <xf numFmtId="164" fontId="10" fillId="0" borderId="9" xfId="0" applyNumberFormat="1" applyFont="1" applyBorder="1"/>
    <xf numFmtId="0" fontId="10" fillId="0" borderId="2" xfId="0" applyFont="1" applyBorder="1"/>
    <xf numFmtId="164" fontId="10" fillId="0" borderId="0" xfId="0" applyNumberFormat="1" applyFont="1"/>
    <xf numFmtId="0" fontId="8" fillId="0" borderId="4" xfId="0" applyFont="1" applyBorder="1"/>
    <xf numFmtId="164" fontId="5" fillId="0" borderId="18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5" fillId="0" borderId="18" xfId="0" applyNumberFormat="1" applyFont="1" applyBorder="1"/>
    <xf numFmtId="164" fontId="5" fillId="0" borderId="23" xfId="0" applyNumberFormat="1" applyFont="1" applyBorder="1"/>
    <xf numFmtId="164" fontId="5" fillId="0" borderId="29" xfId="0" applyNumberFormat="1" applyFont="1" applyBorder="1"/>
    <xf numFmtId="164" fontId="5" fillId="0" borderId="17" xfId="0" applyNumberFormat="1" applyFont="1" applyBorder="1"/>
    <xf numFmtId="0" fontId="8" fillId="0" borderId="1" xfId="0" applyFont="1" applyBorder="1" applyAlignment="1">
      <alignment horizontal="center"/>
    </xf>
    <xf numFmtId="164" fontId="5" fillId="0" borderId="30" xfId="0" applyNumberFormat="1" applyFont="1" applyBorder="1"/>
    <xf numFmtId="164" fontId="5" fillId="0" borderId="32" xfId="0" applyNumberFormat="1" applyFont="1" applyBorder="1"/>
    <xf numFmtId="164" fontId="5" fillId="0" borderId="34" xfId="0" applyNumberFormat="1" applyFont="1" applyBorder="1"/>
    <xf numFmtId="164" fontId="5" fillId="0" borderId="35" xfId="0" applyNumberFormat="1" applyFont="1" applyBorder="1"/>
    <xf numFmtId="164" fontId="5" fillId="0" borderId="28" xfId="0" applyNumberFormat="1" applyFont="1" applyBorder="1"/>
    <xf numFmtId="2" fontId="8" fillId="0" borderId="4" xfId="0" applyNumberFormat="1" applyFont="1" applyBorder="1"/>
    <xf numFmtId="2" fontId="0" fillId="0" borderId="12" xfId="0" applyNumberFormat="1" applyBorder="1"/>
    <xf numFmtId="2" fontId="0" fillId="0" borderId="9" xfId="0" applyNumberFormat="1" applyBorder="1"/>
    <xf numFmtId="2" fontId="9" fillId="0" borderId="3" xfId="0" applyNumberFormat="1" applyFont="1" applyBorder="1"/>
    <xf numFmtId="164" fontId="9" fillId="0" borderId="17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0" fillId="0" borderId="9" xfId="0" applyBorder="1" applyAlignment="1">
      <alignment horizontal="left" indent="1"/>
    </xf>
    <xf numFmtId="0" fontId="0" fillId="0" borderId="9" xfId="0" applyBorder="1"/>
    <xf numFmtId="0" fontId="8" fillId="0" borderId="6" xfId="0" applyFont="1" applyBorder="1" applyAlignment="1">
      <alignment horizontal="left"/>
    </xf>
    <xf numFmtId="0" fontId="0" fillId="0" borderId="2" xfId="0" applyBorder="1" applyAlignment="1">
      <alignment horizontal="left" indent="1"/>
    </xf>
    <xf numFmtId="0" fontId="0" fillId="0" borderId="0" xfId="0" applyAlignment="1">
      <alignment horizontal="left" indent="1"/>
    </xf>
    <xf numFmtId="0" fontId="10" fillId="0" borderId="3" xfId="0" applyFont="1" applyBorder="1"/>
    <xf numFmtId="0" fontId="0" fillId="0" borderId="4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3" fontId="0" fillId="0" borderId="12" xfId="0" applyNumberFormat="1" applyBorder="1"/>
    <xf numFmtId="3" fontId="0" fillId="0" borderId="13" xfId="0" applyNumberFormat="1" applyBorder="1"/>
    <xf numFmtId="164" fontId="5" fillId="0" borderId="6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24" xfId="0" applyNumberFormat="1" applyFont="1" applyBorder="1" applyAlignment="1">
      <alignment horizontal="center"/>
    </xf>
    <xf numFmtId="2" fontId="9" fillId="0" borderId="10" xfId="0" applyNumberFormat="1" applyFont="1" applyBorder="1"/>
    <xf numFmtId="2" fontId="8" fillId="0" borderId="11" xfId="0" applyNumberFormat="1" applyFont="1" applyBorder="1"/>
    <xf numFmtId="164" fontId="9" fillId="0" borderId="29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27" xfId="0" applyNumberFormat="1" applyFont="1" applyBorder="1" applyAlignment="1">
      <alignment horizontal="center"/>
    </xf>
    <xf numFmtId="2" fontId="9" fillId="0" borderId="19" xfId="0" applyNumberFormat="1" applyFont="1" applyBorder="1"/>
    <xf numFmtId="2" fontId="8" fillId="0" borderId="20" xfId="0" applyNumberFormat="1" applyFont="1" applyBorder="1"/>
    <xf numFmtId="164" fontId="9" fillId="0" borderId="28" xfId="0" applyNumberFormat="1" applyFont="1" applyBorder="1" applyAlignment="1">
      <alignment horizontal="center"/>
    </xf>
    <xf numFmtId="2" fontId="8" fillId="0" borderId="22" xfId="0" applyNumberFormat="1" applyFont="1" applyBorder="1"/>
    <xf numFmtId="2" fontId="8" fillId="0" borderId="21" xfId="0" applyNumberFormat="1" applyFont="1" applyBorder="1"/>
    <xf numFmtId="164" fontId="5" fillId="0" borderId="37" xfId="0" applyNumberFormat="1" applyFont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0" fillId="0" borderId="20" xfId="0" applyBorder="1"/>
    <xf numFmtId="0" fontId="6" fillId="0" borderId="0" xfId="0" applyFont="1"/>
    <xf numFmtId="164" fontId="5" fillId="0" borderId="1" xfId="0" applyNumberFormat="1" applyFont="1" applyBorder="1"/>
    <xf numFmtId="164" fontId="0" fillId="0" borderId="42" xfId="0" applyNumberFormat="1" applyBorder="1"/>
    <xf numFmtId="0" fontId="0" fillId="0" borderId="45" xfId="0" applyBorder="1"/>
    <xf numFmtId="3" fontId="6" fillId="0" borderId="0" xfId="0" applyNumberFormat="1" applyFont="1"/>
    <xf numFmtId="0" fontId="0" fillId="0" borderId="43" xfId="0" applyBorder="1"/>
    <xf numFmtId="6" fontId="8" fillId="0" borderId="0" xfId="0" applyNumberFormat="1" applyFont="1" applyAlignment="1">
      <alignment horizontal="righ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9" xfId="0" applyBorder="1"/>
    <xf numFmtId="3" fontId="0" fillId="0" borderId="20" xfId="0" applyNumberFormat="1" applyBorder="1"/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3" fontId="0" fillId="0" borderId="32" xfId="0" applyNumberFormat="1" applyBorder="1"/>
    <xf numFmtId="0" fontId="0" fillId="0" borderId="36" xfId="0" applyBorder="1"/>
    <xf numFmtId="3" fontId="0" fillId="0" borderId="34" xfId="0" applyNumberFormat="1" applyBorder="1"/>
    <xf numFmtId="0" fontId="0" fillId="0" borderId="34" xfId="0" applyBorder="1"/>
    <xf numFmtId="3" fontId="0" fillId="0" borderId="0" xfId="0" applyNumberFormat="1"/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4" xfId="0" applyNumberFormat="1" applyBorder="1"/>
    <xf numFmtId="4" fontId="0" fillId="0" borderId="19" xfId="0" applyNumberFormat="1" applyBorder="1"/>
    <xf numFmtId="4" fontId="0" fillId="0" borderId="2" xfId="0" applyNumberFormat="1" applyBorder="1"/>
    <xf numFmtId="4" fontId="0" fillId="0" borderId="3" xfId="0" applyNumberFormat="1" applyBorder="1"/>
    <xf numFmtId="0" fontId="9" fillId="2" borderId="38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/>
    </xf>
    <xf numFmtId="0" fontId="9" fillId="2" borderId="52" xfId="0" applyFont="1" applyFill="1" applyBorder="1" applyAlignment="1">
      <alignment horizontal="center" vertical="center"/>
    </xf>
    <xf numFmtId="0" fontId="13" fillId="2" borderId="60" xfId="0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0" fontId="9" fillId="2" borderId="66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72" xfId="0" applyFont="1" applyFill="1" applyBorder="1" applyAlignment="1">
      <alignment horizontal="center"/>
    </xf>
    <xf numFmtId="0" fontId="9" fillId="2" borderId="75" xfId="0" applyFont="1" applyFill="1" applyBorder="1" applyAlignment="1">
      <alignment horizontal="center"/>
    </xf>
    <xf numFmtId="0" fontId="9" fillId="2" borderId="76" xfId="0" applyFont="1" applyFill="1" applyBorder="1" applyAlignment="1">
      <alignment horizontal="center"/>
    </xf>
    <xf numFmtId="0" fontId="9" fillId="2" borderId="79" xfId="0" applyFont="1" applyFill="1" applyBorder="1" applyAlignment="1">
      <alignment horizontal="center"/>
    </xf>
    <xf numFmtId="0" fontId="9" fillId="2" borderId="80" xfId="0" applyFont="1" applyFill="1" applyBorder="1" applyAlignment="1">
      <alignment horizontal="center"/>
    </xf>
    <xf numFmtId="3" fontId="0" fillId="0" borderId="24" xfId="0" applyNumberFormat="1" applyBorder="1"/>
    <xf numFmtId="3" fontId="10" fillId="0" borderId="24" xfId="0" applyNumberFormat="1" applyFont="1" applyBorder="1"/>
    <xf numFmtId="3" fontId="0" fillId="0" borderId="27" xfId="0" applyNumberFormat="1" applyBorder="1"/>
    <xf numFmtId="2" fontId="0" fillId="0" borderId="24" xfId="0" applyNumberFormat="1" applyBorder="1" applyAlignment="1">
      <alignment horizontal="center"/>
    </xf>
    <xf numFmtId="0" fontId="9" fillId="2" borderId="82" xfId="0" applyFont="1" applyFill="1" applyBorder="1" applyAlignment="1">
      <alignment horizontal="center"/>
    </xf>
    <xf numFmtId="3" fontId="8" fillId="0" borderId="31" xfId="0" applyNumberFormat="1" applyFont="1" applyBorder="1"/>
    <xf numFmtId="2" fontId="8" fillId="0" borderId="31" xfId="0" applyNumberFormat="1" applyFont="1" applyBorder="1"/>
    <xf numFmtId="3" fontId="0" fillId="0" borderId="33" xfId="0" applyNumberFormat="1" applyBorder="1"/>
    <xf numFmtId="3" fontId="8" fillId="0" borderId="31" xfId="0" applyNumberFormat="1" applyFon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8" fillId="0" borderId="31" xfId="0" applyNumberFormat="1" applyFont="1" applyBorder="1" applyAlignment="1">
      <alignment horizontal="center"/>
    </xf>
    <xf numFmtId="2" fontId="0" fillId="0" borderId="33" xfId="0" applyNumberFormat="1" applyBorder="1"/>
    <xf numFmtId="2" fontId="0" fillId="0" borderId="24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49" xfId="0" applyNumberFormat="1" applyBorder="1"/>
    <xf numFmtId="4" fontId="0" fillId="0" borderId="47" xfId="0" applyNumberFormat="1" applyBorder="1"/>
    <xf numFmtId="4" fontId="0" fillId="0" borderId="48" xfId="0" applyNumberFormat="1" applyBorder="1"/>
    <xf numFmtId="4" fontId="0" fillId="0" borderId="49" xfId="0" applyNumberFormat="1" applyBorder="1"/>
    <xf numFmtId="0" fontId="9" fillId="2" borderId="58" xfId="0" applyFont="1" applyFill="1" applyBorder="1" applyAlignment="1">
      <alignment horizontal="center"/>
    </xf>
    <xf numFmtId="0" fontId="9" fillId="2" borderId="83" xfId="0" applyFont="1" applyFill="1" applyBorder="1" applyAlignment="1">
      <alignment horizontal="center"/>
    </xf>
    <xf numFmtId="0" fontId="8" fillId="0" borderId="2" xfId="0" applyFont="1" applyBorder="1"/>
    <xf numFmtId="3" fontId="8" fillId="0" borderId="7" xfId="0" applyNumberFormat="1" applyFont="1" applyBorder="1"/>
    <xf numFmtId="3" fontId="8" fillId="0" borderId="35" xfId="0" applyNumberFormat="1" applyFont="1" applyBorder="1"/>
    <xf numFmtId="164" fontId="5" fillId="0" borderId="8" xfId="0" applyNumberFormat="1" applyFont="1" applyBorder="1"/>
    <xf numFmtId="164" fontId="5" fillId="0" borderId="14" xfId="0" applyNumberFormat="1" applyFont="1" applyBorder="1"/>
    <xf numFmtId="0" fontId="9" fillId="2" borderId="5" xfId="0" applyFont="1" applyFill="1" applyBorder="1" applyAlignment="1">
      <alignment horizontal="center"/>
    </xf>
    <xf numFmtId="3" fontId="0" fillId="0" borderId="6" xfId="0" applyNumberFormat="1" applyBorder="1"/>
    <xf numFmtId="3" fontId="0" fillId="0" borderId="84" xfId="0" applyNumberFormat="1" applyBorder="1"/>
    <xf numFmtId="3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18" xfId="0" applyBorder="1"/>
    <xf numFmtId="4" fontId="0" fillId="0" borderId="6" xfId="0" applyNumberFormat="1" applyBorder="1"/>
    <xf numFmtId="4" fontId="0" fillId="0" borderId="84" xfId="0" applyNumberFormat="1" applyBorder="1"/>
    <xf numFmtId="0" fontId="9" fillId="2" borderId="6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0" borderId="20" xfId="0" applyFont="1" applyBorder="1"/>
    <xf numFmtId="0" fontId="10" fillId="0" borderId="14" xfId="0" applyFont="1" applyBorder="1"/>
    <xf numFmtId="0" fontId="14" fillId="0" borderId="19" xfId="0" applyFont="1" applyBorder="1"/>
    <xf numFmtId="3" fontId="10" fillId="0" borderId="19" xfId="0" applyNumberFormat="1" applyFont="1" applyBorder="1"/>
    <xf numFmtId="3" fontId="10" fillId="0" borderId="33" xfId="0" applyNumberFormat="1" applyFont="1" applyBorder="1"/>
    <xf numFmtId="164" fontId="17" fillId="0" borderId="18" xfId="0" applyNumberFormat="1" applyFont="1" applyBorder="1"/>
    <xf numFmtId="0" fontId="10" fillId="0" borderId="1" xfId="0" applyFont="1" applyBorder="1"/>
    <xf numFmtId="0" fontId="10" fillId="0" borderId="4" xfId="0" applyFont="1" applyBorder="1"/>
    <xf numFmtId="0" fontId="10" fillId="0" borderId="5" xfId="0" applyFont="1" applyBorder="1"/>
    <xf numFmtId="164" fontId="17" fillId="0" borderId="17" xfId="0" applyNumberFormat="1" applyFont="1" applyBorder="1"/>
    <xf numFmtId="2" fontId="5" fillId="0" borderId="3" xfId="0" applyNumberFormat="1" applyFont="1" applyBorder="1" applyAlignment="1">
      <alignment horizontal="center"/>
    </xf>
    <xf numFmtId="2" fontId="5" fillId="0" borderId="27" xfId="0" applyNumberFormat="1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2" fontId="17" fillId="0" borderId="24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31" xfId="0" applyNumberFormat="1" applyFont="1" applyBorder="1" applyAlignment="1">
      <alignment horizontal="center"/>
    </xf>
    <xf numFmtId="2" fontId="17" fillId="0" borderId="3" xfId="0" applyNumberFormat="1" applyFont="1" applyBorder="1" applyAlignment="1">
      <alignment horizontal="center"/>
    </xf>
    <xf numFmtId="2" fontId="17" fillId="0" borderId="27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36" xfId="0" applyNumberFormat="1" applyBorder="1"/>
    <xf numFmtId="4" fontId="0" fillId="0" borderId="32" xfId="0" applyNumberFormat="1" applyBorder="1"/>
    <xf numFmtId="4" fontId="0" fillId="0" borderId="34" xfId="0" applyNumberFormat="1" applyBorder="1"/>
    <xf numFmtId="4" fontId="0" fillId="0" borderId="35" xfId="0" applyNumberFormat="1" applyBorder="1"/>
    <xf numFmtId="4" fontId="0" fillId="0" borderId="36" xfId="0" applyNumberFormat="1" applyBorder="1"/>
    <xf numFmtId="0" fontId="5" fillId="0" borderId="6" xfId="0" applyFont="1" applyBorder="1" applyAlignment="1">
      <alignment horizontal="center"/>
    </xf>
    <xf numFmtId="3" fontId="0" fillId="0" borderId="88" xfId="0" applyNumberFormat="1" applyBorder="1"/>
    <xf numFmtId="3" fontId="0" fillId="0" borderId="89" xfId="0" applyNumberFormat="1" applyBorder="1"/>
    <xf numFmtId="3" fontId="0" fillId="0" borderId="90" xfId="0" applyNumberFormat="1" applyBorder="1"/>
    <xf numFmtId="0" fontId="8" fillId="0" borderId="0" xfId="0" applyFont="1" applyAlignment="1">
      <alignment horizontal="right"/>
    </xf>
    <xf numFmtId="164" fontId="17" fillId="0" borderId="28" xfId="0" applyNumberFormat="1" applyFont="1" applyBorder="1"/>
    <xf numFmtId="164" fontId="17" fillId="0" borderId="14" xfId="0" applyNumberFormat="1" applyFont="1" applyBorder="1"/>
    <xf numFmtId="164" fontId="17" fillId="0" borderId="5" xfId="0" applyNumberFormat="1" applyFont="1" applyBorder="1"/>
    <xf numFmtId="164" fontId="17" fillId="0" borderId="1" xfId="0" applyNumberFormat="1" applyFont="1" applyBorder="1"/>
    <xf numFmtId="3" fontId="0" fillId="0" borderId="25" xfId="0" applyNumberFormat="1" applyBorder="1"/>
    <xf numFmtId="3" fontId="10" fillId="0" borderId="15" xfId="0" applyNumberFormat="1" applyFont="1" applyBorder="1"/>
    <xf numFmtId="3" fontId="10" fillId="0" borderId="81" xfId="0" applyNumberFormat="1" applyFont="1" applyBorder="1"/>
    <xf numFmtId="3" fontId="8" fillId="0" borderId="3" xfId="0" applyNumberFormat="1" applyFont="1" applyBorder="1"/>
    <xf numFmtId="164" fontId="10" fillId="4" borderId="2" xfId="0" applyNumberFormat="1" applyFont="1" applyFill="1" applyBorder="1"/>
    <xf numFmtId="164" fontId="10" fillId="4" borderId="24" xfId="0" applyNumberFormat="1" applyFont="1" applyFill="1" applyBorder="1"/>
    <xf numFmtId="164" fontId="10" fillId="4" borderId="12" xfId="0" applyNumberFormat="1" applyFont="1" applyFill="1" applyBorder="1"/>
    <xf numFmtId="164" fontId="10" fillId="4" borderId="25" xfId="0" applyNumberFormat="1" applyFont="1" applyFill="1" applyBorder="1"/>
    <xf numFmtId="164" fontId="10" fillId="4" borderId="15" xfId="0" applyNumberFormat="1" applyFont="1" applyFill="1" applyBorder="1"/>
    <xf numFmtId="164" fontId="10" fillId="4" borderId="81" xfId="0" applyNumberFormat="1" applyFont="1" applyFill="1" applyBorder="1"/>
    <xf numFmtId="164" fontId="10" fillId="4" borderId="3" xfId="0" applyNumberFormat="1" applyFont="1" applyFill="1" applyBorder="1"/>
    <xf numFmtId="164" fontId="10" fillId="4" borderId="27" xfId="0" applyNumberFormat="1" applyFont="1" applyFill="1" applyBorder="1"/>
    <xf numFmtId="164" fontId="14" fillId="4" borderId="3" xfId="0" applyNumberFormat="1" applyFont="1" applyFill="1" applyBorder="1"/>
    <xf numFmtId="164" fontId="14" fillId="4" borderId="27" xfId="0" applyNumberFormat="1" applyFont="1" applyFill="1" applyBorder="1"/>
    <xf numFmtId="3" fontId="10" fillId="0" borderId="12" xfId="0" applyNumberFormat="1" applyFont="1" applyBorder="1"/>
    <xf numFmtId="3" fontId="10" fillId="0" borderId="25" xfId="0" applyNumberFormat="1" applyFont="1" applyBorder="1"/>
    <xf numFmtId="3" fontId="8" fillId="0" borderId="27" xfId="0" applyNumberFormat="1" applyFont="1" applyBorder="1"/>
    <xf numFmtId="164" fontId="18" fillId="4" borderId="2" xfId="0" applyNumberFormat="1" applyFont="1" applyFill="1" applyBorder="1"/>
    <xf numFmtId="164" fontId="18" fillId="4" borderId="24" xfId="0" applyNumberFormat="1" applyFont="1" applyFill="1" applyBorder="1"/>
    <xf numFmtId="164" fontId="18" fillId="4" borderId="12" xfId="0" applyNumberFormat="1" applyFont="1" applyFill="1" applyBorder="1"/>
    <xf numFmtId="164" fontId="18" fillId="4" borderId="25" xfId="0" applyNumberFormat="1" applyFont="1" applyFill="1" applyBorder="1"/>
    <xf numFmtId="164" fontId="18" fillId="4" borderId="15" xfId="0" applyNumberFormat="1" applyFont="1" applyFill="1" applyBorder="1"/>
    <xf numFmtId="164" fontId="18" fillId="4" borderId="81" xfId="0" applyNumberFormat="1" applyFont="1" applyFill="1" applyBorder="1"/>
    <xf numFmtId="164" fontId="18" fillId="4" borderId="3" xfId="0" applyNumberFormat="1" applyFont="1" applyFill="1" applyBorder="1"/>
    <xf numFmtId="164" fontId="18" fillId="4" borderId="27" xfId="0" applyNumberFormat="1" applyFont="1" applyFill="1" applyBorder="1"/>
    <xf numFmtId="164" fontId="19" fillId="4" borderId="3" xfId="0" applyNumberFormat="1" applyFont="1" applyFill="1" applyBorder="1"/>
    <xf numFmtId="164" fontId="19" fillId="4" borderId="27" xfId="0" applyNumberFormat="1" applyFont="1" applyFill="1" applyBorder="1"/>
    <xf numFmtId="2" fontId="0" fillId="0" borderId="25" xfId="0" applyNumberFormat="1" applyBorder="1" applyAlignment="1">
      <alignment horizontal="center"/>
    </xf>
    <xf numFmtId="2" fontId="0" fillId="0" borderId="10" xfId="0" applyNumberFormat="1" applyBorder="1"/>
    <xf numFmtId="2" fontId="0" fillId="0" borderId="26" xfId="0" applyNumberFormat="1" applyBorder="1" applyAlignment="1">
      <alignment horizontal="center"/>
    </xf>
    <xf numFmtId="2" fontId="0" fillId="0" borderId="3" xfId="0" applyNumberFormat="1" applyBorder="1"/>
    <xf numFmtId="2" fontId="0" fillId="0" borderId="27" xfId="0" applyNumberFormat="1" applyBorder="1" applyAlignment="1">
      <alignment horizontal="center"/>
    </xf>
    <xf numFmtId="2" fontId="8" fillId="0" borderId="27" xfId="0" applyNumberFormat="1" applyFont="1" applyBorder="1" applyAlignment="1">
      <alignment horizontal="center"/>
    </xf>
    <xf numFmtId="164" fontId="14" fillId="4" borderId="7" xfId="0" applyNumberFormat="1" applyFont="1" applyFill="1" applyBorder="1"/>
    <xf numFmtId="164" fontId="14" fillId="4" borderId="31" xfId="0" applyNumberFormat="1" applyFont="1" applyFill="1" applyBorder="1"/>
    <xf numFmtId="164" fontId="10" fillId="4" borderId="19" xfId="0" applyNumberFormat="1" applyFont="1" applyFill="1" applyBorder="1"/>
    <xf numFmtId="164" fontId="10" fillId="4" borderId="33" xfId="0" applyNumberFormat="1" applyFont="1" applyFill="1" applyBorder="1"/>
    <xf numFmtId="164" fontId="10" fillId="4" borderId="0" xfId="0" applyNumberFormat="1" applyFont="1" applyFill="1"/>
    <xf numFmtId="164" fontId="18" fillId="4" borderId="0" xfId="0" applyNumberFormat="1" applyFont="1" applyFill="1"/>
    <xf numFmtId="164" fontId="10" fillId="4" borderId="4" xfId="0" applyNumberFormat="1" applyFont="1" applyFill="1" applyBorder="1"/>
    <xf numFmtId="164" fontId="10" fillId="4" borderId="20" xfId="0" applyNumberFormat="1" applyFont="1" applyFill="1" applyBorder="1"/>
    <xf numFmtId="164" fontId="14" fillId="4" borderId="6" xfId="0" applyNumberFormat="1" applyFont="1" applyFill="1" applyBorder="1" applyAlignment="1">
      <alignment horizontal="center"/>
    </xf>
    <xf numFmtId="164" fontId="14" fillId="4" borderId="31" xfId="0" applyNumberFormat="1" applyFont="1" applyFill="1" applyBorder="1" applyAlignment="1">
      <alignment horizontal="center"/>
    </xf>
    <xf numFmtId="9" fontId="14" fillId="4" borderId="7" xfId="0" applyNumberFormat="1" applyFont="1" applyFill="1" applyBorder="1"/>
    <xf numFmtId="9" fontId="14" fillId="4" borderId="31" xfId="0" applyNumberFormat="1" applyFont="1" applyFill="1" applyBorder="1"/>
    <xf numFmtId="164" fontId="14" fillId="4" borderId="6" xfId="0" applyNumberFormat="1" applyFont="1" applyFill="1" applyBorder="1"/>
    <xf numFmtId="164" fontId="18" fillId="4" borderId="33" xfId="0" applyNumberFormat="1" applyFont="1" applyFill="1" applyBorder="1"/>
    <xf numFmtId="164" fontId="19" fillId="4" borderId="7" xfId="0" applyNumberFormat="1" applyFont="1" applyFill="1" applyBorder="1"/>
    <xf numFmtId="164" fontId="19" fillId="4" borderId="31" xfId="0" applyNumberFormat="1" applyFont="1" applyFill="1" applyBorder="1"/>
    <xf numFmtId="6" fontId="9" fillId="2" borderId="5" xfId="0" applyNumberFormat="1" applyFont="1" applyFill="1" applyBorder="1" applyAlignment="1">
      <alignment horizontal="center"/>
    </xf>
    <xf numFmtId="6" fontId="9" fillId="2" borderId="61" xfId="0" applyNumberFormat="1" applyFont="1" applyFill="1" applyBorder="1" applyAlignment="1">
      <alignment horizontal="center"/>
    </xf>
    <xf numFmtId="0" fontId="9" fillId="2" borderId="92" xfId="0" applyFont="1" applyFill="1" applyBorder="1" applyAlignment="1">
      <alignment horizontal="center" vertical="center"/>
    </xf>
    <xf numFmtId="0" fontId="9" fillId="2" borderId="93" xfId="0" applyFont="1" applyFill="1" applyBorder="1" applyAlignment="1">
      <alignment horizontal="center"/>
    </xf>
    <xf numFmtId="0" fontId="9" fillId="2" borderId="94" xfId="0" applyFont="1" applyFill="1" applyBorder="1" applyAlignment="1">
      <alignment horizontal="center"/>
    </xf>
    <xf numFmtId="0" fontId="7" fillId="0" borderId="0" xfId="1" applyFill="1"/>
    <xf numFmtId="6" fontId="9" fillId="2" borderId="62" xfId="0" applyNumberFormat="1" applyFont="1" applyFill="1" applyBorder="1" applyAlignment="1">
      <alignment horizontal="center"/>
    </xf>
    <xf numFmtId="164" fontId="14" fillId="4" borderId="35" xfId="0" applyNumberFormat="1" applyFont="1" applyFill="1" applyBorder="1"/>
    <xf numFmtId="0" fontId="17" fillId="0" borderId="0" xfId="0" applyFont="1"/>
    <xf numFmtId="0" fontId="9" fillId="2" borderId="59" xfId="0" applyFont="1" applyFill="1" applyBorder="1" applyAlignment="1">
      <alignment horizontal="center"/>
    </xf>
    <xf numFmtId="165" fontId="0" fillId="0" borderId="0" xfId="0" applyNumberFormat="1"/>
    <xf numFmtId="0" fontId="9" fillId="0" borderId="52" xfId="0" applyFont="1" applyBorder="1" applyAlignment="1">
      <alignment vertical="center"/>
    </xf>
    <xf numFmtId="3" fontId="0" fillId="0" borderId="86" xfId="0" applyNumberFormat="1" applyBorder="1"/>
    <xf numFmtId="164" fontId="0" fillId="0" borderId="34" xfId="0" applyNumberFormat="1" applyBorder="1"/>
    <xf numFmtId="164" fontId="5" fillId="0" borderId="48" xfId="0" applyNumberFormat="1" applyFont="1" applyBorder="1"/>
    <xf numFmtId="164" fontId="5" fillId="0" borderId="85" xfId="0" applyNumberFormat="1" applyFont="1" applyBorder="1"/>
    <xf numFmtId="164" fontId="5" fillId="0" borderId="24" xfId="0" applyNumberFormat="1" applyFont="1" applyBorder="1"/>
    <xf numFmtId="164" fontId="5" fillId="0" borderId="49" xfId="0" applyNumberFormat="1" applyFont="1" applyBorder="1"/>
    <xf numFmtId="164" fontId="5" fillId="0" borderId="87" xfId="0" applyNumberFormat="1" applyFont="1" applyBorder="1"/>
    <xf numFmtId="164" fontId="5" fillId="0" borderId="27" xfId="0" applyNumberFormat="1" applyFont="1" applyBorder="1"/>
    <xf numFmtId="3" fontId="0" fillId="0" borderId="85" xfId="0" applyNumberFormat="1" applyBorder="1"/>
    <xf numFmtId="164" fontId="0" fillId="0" borderId="43" xfId="0" applyNumberFormat="1" applyBorder="1"/>
    <xf numFmtId="164" fontId="0" fillId="0" borderId="44" xfId="0" applyNumberFormat="1" applyBorder="1"/>
    <xf numFmtId="164" fontId="0" fillId="0" borderId="46" xfId="0" applyNumberFormat="1" applyBorder="1"/>
    <xf numFmtId="0" fontId="6" fillId="0" borderId="0" xfId="0" applyFont="1" applyAlignment="1">
      <alignment horizontal="center"/>
    </xf>
    <xf numFmtId="164" fontId="5" fillId="0" borderId="0" xfId="0" applyNumberFormat="1" applyFont="1"/>
    <xf numFmtId="164" fontId="5" fillId="0" borderId="4" xfId="0" applyNumberFormat="1" applyFont="1" applyBorder="1"/>
    <xf numFmtId="6" fontId="8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3" fillId="0" borderId="0" xfId="0" applyFont="1"/>
    <xf numFmtId="0" fontId="9" fillId="0" borderId="7" xfId="0" applyFont="1" applyBorder="1" applyAlignment="1">
      <alignment horizontal="center"/>
    </xf>
    <xf numFmtId="0" fontId="13" fillId="0" borderId="7" xfId="0" applyFont="1" applyBorder="1"/>
    <xf numFmtId="0" fontId="9" fillId="0" borderId="88" xfId="0" applyFont="1" applyBorder="1" applyAlignment="1">
      <alignment horizontal="center"/>
    </xf>
    <xf numFmtId="166" fontId="0" fillId="0" borderId="0" xfId="0" applyNumberFormat="1"/>
    <xf numFmtId="0" fontId="9" fillId="2" borderId="38" xfId="0" applyFont="1" applyFill="1" applyBorder="1" applyAlignment="1">
      <alignment horizontal="center" vertical="center" wrapText="1"/>
    </xf>
    <xf numFmtId="0" fontId="9" fillId="2" borderId="97" xfId="0" applyFont="1" applyFill="1" applyBorder="1" applyAlignment="1">
      <alignment horizontal="center" wrapText="1"/>
    </xf>
    <xf numFmtId="164" fontId="5" fillId="0" borderId="87" xfId="0" applyNumberFormat="1" applyFont="1" applyBorder="1" applyAlignment="1">
      <alignment horizontal="center"/>
    </xf>
    <xf numFmtId="0" fontId="9" fillId="2" borderId="38" xfId="0" applyFont="1" applyFill="1" applyBorder="1" applyAlignment="1">
      <alignment horizontal="center" wrapText="1"/>
    </xf>
    <xf numFmtId="0" fontId="6" fillId="0" borderId="24" xfId="0" applyFont="1" applyBorder="1"/>
    <xf numFmtId="4" fontId="0" fillId="0" borderId="24" xfId="0" applyNumberFormat="1" applyBorder="1"/>
    <xf numFmtId="4" fontId="0" fillId="0" borderId="27" xfId="0" applyNumberFormat="1" applyBorder="1"/>
    <xf numFmtId="0" fontId="6" fillId="0" borderId="28" xfId="0" applyFont="1" applyBorder="1"/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/>
    </xf>
    <xf numFmtId="3" fontId="8" fillId="0" borderId="4" xfId="0" applyNumberFormat="1" applyFont="1" applyBorder="1"/>
    <xf numFmtId="3" fontId="0" fillId="0" borderId="9" xfId="0" applyNumberFormat="1" applyBorder="1"/>
    <xf numFmtId="3" fontId="0" fillId="0" borderId="98" xfId="0" applyNumberFormat="1" applyBorder="1"/>
    <xf numFmtId="1" fontId="0" fillId="0" borderId="2" xfId="0" applyNumberFormat="1" applyBorder="1"/>
    <xf numFmtId="1" fontId="0" fillId="0" borderId="24" xfId="0" applyNumberFormat="1" applyBorder="1"/>
    <xf numFmtId="1" fontId="0" fillId="0" borderId="15" xfId="0" applyNumberFormat="1" applyBorder="1"/>
    <xf numFmtId="1" fontId="0" fillId="0" borderId="81" xfId="0" applyNumberFormat="1" applyBorder="1"/>
    <xf numFmtId="1" fontId="0" fillId="0" borderId="3" xfId="0" applyNumberFormat="1" applyBorder="1"/>
    <xf numFmtId="1" fontId="0" fillId="0" borderId="27" xfId="0" applyNumberFormat="1" applyBorder="1"/>
    <xf numFmtId="164" fontId="5" fillId="0" borderId="100" xfId="0" applyNumberFormat="1" applyFont="1" applyBorder="1"/>
    <xf numFmtId="2" fontId="0" fillId="0" borderId="15" xfId="0" applyNumberFormat="1" applyBorder="1"/>
    <xf numFmtId="2" fontId="0" fillId="0" borderId="81" xfId="0" applyNumberFormat="1" applyBorder="1" applyAlignment="1">
      <alignment horizontal="center"/>
    </xf>
    <xf numFmtId="3" fontId="0" fillId="0" borderId="101" xfId="0" applyNumberFormat="1" applyBorder="1"/>
    <xf numFmtId="3" fontId="0" fillId="0" borderId="102" xfId="0" applyNumberFormat="1" applyBorder="1"/>
    <xf numFmtId="0" fontId="9" fillId="2" borderId="103" xfId="0" applyFont="1" applyFill="1" applyBorder="1" applyAlignment="1">
      <alignment horizontal="center"/>
    </xf>
    <xf numFmtId="3" fontId="0" fillId="0" borderId="104" xfId="0" applyNumberFormat="1" applyBorder="1"/>
    <xf numFmtId="3" fontId="0" fillId="0" borderId="105" xfId="0" applyNumberFormat="1" applyBorder="1"/>
    <xf numFmtId="3" fontId="0" fillId="0" borderId="106" xfId="0" applyNumberFormat="1" applyBorder="1"/>
    <xf numFmtId="164" fontId="0" fillId="4" borderId="0" xfId="0" applyNumberFormat="1" applyFill="1"/>
    <xf numFmtId="3" fontId="10" fillId="0" borderId="20" xfId="0" applyNumberFormat="1" applyFont="1" applyBorder="1"/>
    <xf numFmtId="164" fontId="5" fillId="0" borderId="6" xfId="0" applyNumberFormat="1" applyFont="1" applyBorder="1"/>
    <xf numFmtId="164" fontId="17" fillId="0" borderId="2" xfId="0" applyNumberFormat="1" applyFont="1" applyBorder="1"/>
    <xf numFmtId="164" fontId="17" fillId="0" borderId="6" xfId="0" applyNumberFormat="1" applyFont="1" applyBorder="1"/>
    <xf numFmtId="164" fontId="17" fillId="0" borderId="8" xfId="0" applyNumberFormat="1" applyFont="1" applyBorder="1"/>
    <xf numFmtId="164" fontId="5" fillId="0" borderId="84" xfId="0" applyNumberFormat="1" applyFont="1" applyBorder="1"/>
    <xf numFmtId="164" fontId="17" fillId="0" borderId="48" xfId="0" applyNumberFormat="1" applyFont="1" applyBorder="1"/>
    <xf numFmtId="164" fontId="17" fillId="0" borderId="84" xfId="0" applyNumberFormat="1" applyFont="1" applyBorder="1"/>
    <xf numFmtId="164" fontId="17" fillId="0" borderId="3" xfId="0" applyNumberFormat="1" applyFont="1" applyBorder="1"/>
    <xf numFmtId="164" fontId="17" fillId="0" borderId="49" xfId="0" applyNumberFormat="1" applyFont="1" applyBorder="1"/>
    <xf numFmtId="164" fontId="8" fillId="4" borderId="6" xfId="0" applyNumberFormat="1" applyFont="1" applyFill="1" applyBorder="1"/>
    <xf numFmtId="164" fontId="8" fillId="4" borderId="8" xfId="0" applyNumberFormat="1" applyFont="1" applyFill="1" applyBorder="1"/>
    <xf numFmtId="164" fontId="0" fillId="4" borderId="19" xfId="0" applyNumberFormat="1" applyFill="1" applyBorder="1"/>
    <xf numFmtId="164" fontId="0" fillId="4" borderId="14" xfId="0" applyNumberFormat="1" applyFill="1" applyBorder="1"/>
    <xf numFmtId="164" fontId="8" fillId="4" borderId="7" xfId="0" applyNumberFormat="1" applyFont="1" applyFill="1" applyBorder="1"/>
    <xf numFmtId="164" fontId="0" fillId="4" borderId="20" xfId="0" applyNumberFormat="1" applyFill="1" applyBorder="1"/>
    <xf numFmtId="3" fontId="8" fillId="0" borderId="84" xfId="0" applyNumberFormat="1" applyFont="1" applyBorder="1"/>
    <xf numFmtId="3" fontId="10" fillId="0" borderId="48" xfId="0" applyNumberFormat="1" applyFont="1" applyBorder="1"/>
    <xf numFmtId="3" fontId="10" fillId="0" borderId="47" xfId="0" applyNumberFormat="1" applyFont="1" applyBorder="1"/>
    <xf numFmtId="164" fontId="8" fillId="4" borderId="84" xfId="0" applyNumberFormat="1" applyFont="1" applyFill="1" applyBorder="1"/>
    <xf numFmtId="164" fontId="0" fillId="4" borderId="47" xfId="0" applyNumberFormat="1" applyFill="1" applyBorder="1"/>
    <xf numFmtId="164" fontId="0" fillId="4" borderId="2" xfId="0" applyNumberFormat="1" applyFill="1" applyBorder="1"/>
    <xf numFmtId="164" fontId="0" fillId="4" borderId="48" xfId="0" applyNumberFormat="1" applyFill="1" applyBorder="1"/>
    <xf numFmtId="164" fontId="0" fillId="4" borderId="1" xfId="0" applyNumberFormat="1" applyFill="1" applyBorder="1"/>
    <xf numFmtId="164" fontId="0" fillId="4" borderId="3" xfId="0" applyNumberFormat="1" applyFill="1" applyBorder="1"/>
    <xf numFmtId="164" fontId="0" fillId="4" borderId="49" xfId="0" applyNumberFormat="1" applyFill="1" applyBorder="1"/>
    <xf numFmtId="164" fontId="0" fillId="4" borderId="5" xfId="0" applyNumberFormat="1" applyFill="1" applyBorder="1"/>
    <xf numFmtId="164" fontId="0" fillId="4" borderId="4" xfId="0" applyNumberFormat="1" applyFill="1" applyBorder="1"/>
    <xf numFmtId="0" fontId="9" fillId="2" borderId="113" xfId="0" applyFont="1" applyFill="1" applyBorder="1" applyAlignment="1">
      <alignment horizontal="center"/>
    </xf>
    <xf numFmtId="0" fontId="9" fillId="2" borderId="50" xfId="0" applyFont="1" applyFill="1" applyBorder="1" applyAlignment="1">
      <alignment horizontal="center"/>
    </xf>
    <xf numFmtId="0" fontId="9" fillId="2" borderId="97" xfId="0" applyFont="1" applyFill="1" applyBorder="1" applyAlignment="1">
      <alignment horizontal="center"/>
    </xf>
    <xf numFmtId="3" fontId="10" fillId="0" borderId="1" xfId="0" applyNumberFormat="1" applyFont="1" applyBorder="1"/>
    <xf numFmtId="3" fontId="10" fillId="0" borderId="14" xfId="0" applyNumberFormat="1" applyFont="1" applyBorder="1"/>
    <xf numFmtId="3" fontId="10" fillId="0" borderId="0" xfId="0" applyNumberFormat="1" applyFont="1"/>
    <xf numFmtId="4" fontId="8" fillId="0" borderId="6" xfId="0" applyNumberFormat="1" applyFont="1" applyBorder="1"/>
    <xf numFmtId="4" fontId="8" fillId="0" borderId="84" xfId="0" applyNumberFormat="1" applyFont="1" applyBorder="1"/>
    <xf numFmtId="4" fontId="8" fillId="0" borderId="7" xfId="0" applyNumberFormat="1" applyFont="1" applyBorder="1"/>
    <xf numFmtId="4" fontId="8" fillId="0" borderId="8" xfId="0" applyNumberFormat="1" applyFont="1" applyBorder="1"/>
    <xf numFmtId="4" fontId="0" fillId="0" borderId="20" xfId="0" applyNumberFormat="1" applyBorder="1"/>
    <xf numFmtId="4" fontId="0" fillId="0" borderId="1" xfId="0" applyNumberFormat="1" applyBorder="1"/>
    <xf numFmtId="4" fontId="0" fillId="0" borderId="0" xfId="0" applyNumberFormat="1"/>
    <xf numFmtId="164" fontId="5" fillId="0" borderId="117" xfId="0" applyNumberFormat="1" applyFont="1" applyBorder="1"/>
    <xf numFmtId="4" fontId="0" fillId="0" borderId="14" xfId="0" applyNumberFormat="1" applyBorder="1"/>
    <xf numFmtId="4" fontId="0" fillId="0" borderId="4" xfId="0" applyNumberFormat="1" applyBorder="1"/>
    <xf numFmtId="4" fontId="0" fillId="0" borderId="5" xfId="0" applyNumberFormat="1" applyBorder="1"/>
    <xf numFmtId="3" fontId="17" fillId="0" borderId="0" xfId="0" applyNumberFormat="1" applyFont="1"/>
    <xf numFmtId="3" fontId="0" fillId="0" borderId="57" xfId="0" applyNumberFormat="1" applyBorder="1"/>
    <xf numFmtId="3" fontId="0" fillId="0" borderId="99" xfId="0" applyNumberFormat="1" applyBorder="1"/>
    <xf numFmtId="3" fontId="8" fillId="0" borderId="120" xfId="0" applyNumberFormat="1" applyFont="1" applyBorder="1"/>
    <xf numFmtId="3" fontId="5" fillId="0" borderId="7" xfId="0" applyNumberFormat="1" applyFont="1" applyBorder="1"/>
    <xf numFmtId="3" fontId="8" fillId="0" borderId="0" xfId="0" applyNumberFormat="1" applyFont="1"/>
    <xf numFmtId="3" fontId="8" fillId="0" borderId="1" xfId="0" applyNumberFormat="1" applyFont="1" applyBorder="1"/>
    <xf numFmtId="3" fontId="8" fillId="0" borderId="5" xfId="0" applyNumberFormat="1" applyFont="1" applyBorder="1"/>
    <xf numFmtId="3" fontId="5" fillId="0" borderId="1" xfId="0" applyNumberFormat="1" applyFont="1" applyBorder="1"/>
    <xf numFmtId="3" fontId="5" fillId="0" borderId="8" xfId="0" applyNumberFormat="1" applyFont="1" applyBorder="1"/>
    <xf numFmtId="3" fontId="17" fillId="0" borderId="20" xfId="0" applyNumberFormat="1" applyFont="1" applyBorder="1"/>
    <xf numFmtId="3" fontId="8" fillId="0" borderId="14" xfId="0" applyNumberFormat="1" applyFont="1" applyBorder="1"/>
    <xf numFmtId="164" fontId="5" fillId="0" borderId="47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48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84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17" fillId="0" borderId="19" xfId="0" applyNumberFormat="1" applyFont="1" applyBorder="1" applyAlignment="1">
      <alignment horizontal="right"/>
    </xf>
    <xf numFmtId="164" fontId="17" fillId="0" borderId="47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164" fontId="17" fillId="0" borderId="48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164" fontId="8" fillId="4" borderId="14" xfId="0" applyNumberFormat="1" applyFont="1" applyFill="1" applyBorder="1"/>
    <xf numFmtId="164" fontId="8" fillId="4" borderId="1" xfId="0" applyNumberFormat="1" applyFont="1" applyFill="1" applyBorder="1"/>
    <xf numFmtId="164" fontId="8" fillId="4" borderId="5" xfId="0" applyNumberFormat="1" applyFont="1" applyFill="1" applyBorder="1"/>
    <xf numFmtId="3" fontId="17" fillId="0" borderId="2" xfId="0" applyNumberFormat="1" applyFon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14" xfId="0" applyNumberFormat="1" applyBorder="1"/>
    <xf numFmtId="0" fontId="9" fillId="2" borderId="122" xfId="0" applyFont="1" applyFill="1" applyBorder="1" applyAlignment="1">
      <alignment horizontal="center"/>
    </xf>
    <xf numFmtId="0" fontId="9" fillId="2" borderId="123" xfId="0" applyFont="1" applyFill="1" applyBorder="1" applyAlignment="1">
      <alignment horizontal="center"/>
    </xf>
    <xf numFmtId="3" fontId="0" fillId="0" borderId="31" xfId="0" applyNumberFormat="1" applyBorder="1"/>
    <xf numFmtId="164" fontId="0" fillId="4" borderId="24" xfId="0" applyNumberFormat="1" applyFill="1" applyBorder="1"/>
    <xf numFmtId="164" fontId="8" fillId="4" borderId="31" xfId="0" applyNumberFormat="1" applyFont="1" applyFill="1" applyBorder="1"/>
    <xf numFmtId="17" fontId="0" fillId="0" borderId="0" xfId="0" applyNumberFormat="1"/>
    <xf numFmtId="0" fontId="8" fillId="0" borderId="31" xfId="0" applyFont="1" applyBorder="1"/>
    <xf numFmtId="3" fontId="0" fillId="0" borderId="126" xfId="0" applyNumberFormat="1" applyBorder="1"/>
    <xf numFmtId="0" fontId="8" fillId="0" borderId="30" xfId="0" applyFont="1" applyBorder="1" applyAlignment="1">
      <alignment horizontal="center"/>
    </xf>
    <xf numFmtId="4" fontId="9" fillId="2" borderId="38" xfId="0" applyNumberFormat="1" applyFont="1" applyFill="1" applyBorder="1" applyAlignment="1">
      <alignment horizontal="center"/>
    </xf>
    <xf numFmtId="4" fontId="9" fillId="2" borderId="83" xfId="0" applyNumberFormat="1" applyFont="1" applyFill="1" applyBorder="1" applyAlignment="1">
      <alignment horizontal="center"/>
    </xf>
    <xf numFmtId="4" fontId="9" fillId="2" borderId="39" xfId="0" applyNumberFormat="1" applyFont="1" applyFill="1" applyBorder="1" applyAlignment="1">
      <alignment horizontal="center"/>
    </xf>
    <xf numFmtId="4" fontId="9" fillId="2" borderId="113" xfId="0" applyNumberFormat="1" applyFont="1" applyFill="1" applyBorder="1" applyAlignment="1">
      <alignment horizontal="center"/>
    </xf>
    <xf numFmtId="4" fontId="9" fillId="2" borderId="50" xfId="0" applyNumberFormat="1" applyFont="1" applyFill="1" applyBorder="1" applyAlignment="1">
      <alignment horizontal="center"/>
    </xf>
    <xf numFmtId="4" fontId="9" fillId="2" borderId="97" xfId="0" applyNumberFormat="1" applyFont="1" applyFill="1" applyBorder="1" applyAlignment="1">
      <alignment horizontal="center"/>
    </xf>
    <xf numFmtId="0" fontId="10" fillId="0" borderId="12" xfId="0" applyFont="1" applyFill="1" applyBorder="1"/>
    <xf numFmtId="0" fontId="10" fillId="0" borderId="9" xfId="0" applyFont="1" applyFill="1" applyBorder="1"/>
    <xf numFmtId="3" fontId="0" fillId="0" borderId="12" xfId="0" applyNumberFormat="1" applyFill="1" applyBorder="1"/>
    <xf numFmtId="3" fontId="0" fillId="0" borderId="25" xfId="0" applyNumberFormat="1" applyFill="1" applyBorder="1"/>
    <xf numFmtId="164" fontId="5" fillId="0" borderId="23" xfId="0" applyNumberFormat="1" applyFont="1" applyFill="1" applyBorder="1"/>
    <xf numFmtId="0" fontId="0" fillId="0" borderId="0" xfId="0" applyFill="1"/>
    <xf numFmtId="3" fontId="10" fillId="0" borderId="12" xfId="0" applyNumberFormat="1" applyFont="1" applyFill="1" applyBorder="1"/>
    <xf numFmtId="3" fontId="10" fillId="0" borderId="25" xfId="0" applyNumberFormat="1" applyFont="1" applyFill="1" applyBorder="1"/>
    <xf numFmtId="2" fontId="0" fillId="0" borderId="12" xfId="0" applyNumberFormat="1" applyFill="1" applyBorder="1"/>
    <xf numFmtId="2" fontId="0" fillId="0" borderId="25" xfId="0" applyNumberFormat="1" applyFill="1" applyBorder="1" applyAlignment="1">
      <alignment horizontal="center"/>
    </xf>
    <xf numFmtId="164" fontId="0" fillId="0" borderId="0" xfId="0" applyNumberFormat="1" applyFill="1"/>
    <xf numFmtId="4" fontId="0" fillId="0" borderId="7" xfId="0" applyNumberFormat="1" applyBorder="1"/>
    <xf numFmtId="4" fontId="0" fillId="0" borderId="8" xfId="0" applyNumberFormat="1" applyBorder="1"/>
    <xf numFmtId="165" fontId="5" fillId="0" borderId="0" xfId="0" applyNumberFormat="1" applyFont="1" applyFill="1" applyBorder="1"/>
    <xf numFmtId="3" fontId="0" fillId="0" borderId="0" xfId="0" applyNumberFormat="1" applyBorder="1"/>
    <xf numFmtId="164" fontId="17" fillId="0" borderId="36" xfId="0" applyNumberFormat="1" applyFont="1" applyBorder="1"/>
    <xf numFmtId="3" fontId="0" fillId="0" borderId="127" xfId="0" applyNumberFormat="1" applyBorder="1"/>
    <xf numFmtId="3" fontId="0" fillId="0" borderId="35" xfId="0" applyNumberFormat="1" applyBorder="1"/>
    <xf numFmtId="0" fontId="15" fillId="0" borderId="0" xfId="0" applyFont="1" applyAlignment="1">
      <alignment horizontal="center"/>
    </xf>
    <xf numFmtId="0" fontId="9" fillId="2" borderId="53" xfId="0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99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2" borderId="6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5" xfId="0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9" fillId="2" borderId="73" xfId="0" applyFont="1" applyFill="1" applyBorder="1" applyAlignment="1">
      <alignment horizontal="center"/>
    </xf>
    <xf numFmtId="0" fontId="9" fillId="2" borderId="55" xfId="0" applyFont="1" applyFill="1" applyBorder="1" applyAlignment="1">
      <alignment horizontal="center"/>
    </xf>
    <xf numFmtId="0" fontId="9" fillId="2" borderId="54" xfId="0" applyFont="1" applyFill="1" applyBorder="1" applyAlignment="1">
      <alignment horizontal="center"/>
    </xf>
    <xf numFmtId="0" fontId="16" fillId="2" borderId="65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16" fillId="2" borderId="60" xfId="0" applyFont="1" applyFill="1" applyBorder="1" applyAlignment="1">
      <alignment horizontal="center" vertical="center" wrapText="1"/>
    </xf>
    <xf numFmtId="0" fontId="16" fillId="2" borderId="62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9" fillId="2" borderId="91" xfId="0" applyFont="1" applyFill="1" applyBorder="1" applyAlignment="1">
      <alignment horizontal="center"/>
    </xf>
    <xf numFmtId="0" fontId="9" fillId="2" borderId="78" xfId="0" applyFont="1" applyFill="1" applyBorder="1" applyAlignment="1">
      <alignment horizontal="center"/>
    </xf>
    <xf numFmtId="0" fontId="9" fillId="2" borderId="56" xfId="0" applyFont="1" applyFill="1" applyBorder="1" applyAlignment="1">
      <alignment horizontal="center"/>
    </xf>
    <xf numFmtId="0" fontId="9" fillId="2" borderId="74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6" fontId="9" fillId="2" borderId="19" xfId="0" applyNumberFormat="1" applyFont="1" applyFill="1" applyBorder="1" applyAlignment="1">
      <alignment horizontal="center"/>
    </xf>
    <xf numFmtId="0" fontId="9" fillId="2" borderId="68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9" fillId="2" borderId="67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2" borderId="77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center"/>
    </xf>
    <xf numFmtId="49" fontId="9" fillId="2" borderId="20" xfId="0" applyNumberFormat="1" applyFont="1" applyFill="1" applyBorder="1" applyAlignment="1">
      <alignment horizontal="center"/>
    </xf>
    <xf numFmtId="0" fontId="9" fillId="2" borderId="6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center" vertical="center"/>
    </xf>
    <xf numFmtId="0" fontId="20" fillId="2" borderId="67" xfId="0" applyFont="1" applyFill="1" applyBorder="1" applyAlignment="1">
      <alignment horizontal="center" vertical="center"/>
    </xf>
    <xf numFmtId="0" fontId="9" fillId="2" borderId="116" xfId="0" applyFont="1" applyFill="1" applyBorder="1" applyAlignment="1">
      <alignment horizontal="center"/>
    </xf>
    <xf numFmtId="0" fontId="9" fillId="2" borderId="110" xfId="0" applyFont="1" applyFill="1" applyBorder="1" applyAlignment="1">
      <alignment horizontal="center"/>
    </xf>
    <xf numFmtId="0" fontId="9" fillId="2" borderId="108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9" fillId="2" borderId="109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107" xfId="0" applyFont="1" applyFill="1" applyBorder="1" applyAlignment="1">
      <alignment horizontal="center"/>
    </xf>
    <xf numFmtId="0" fontId="9" fillId="2" borderId="111" xfId="0" applyFont="1" applyFill="1" applyBorder="1" applyAlignment="1">
      <alignment horizontal="center"/>
    </xf>
    <xf numFmtId="0" fontId="9" fillId="2" borderId="112" xfId="0" applyFont="1" applyFill="1" applyBorder="1" applyAlignment="1">
      <alignment horizontal="center"/>
    </xf>
    <xf numFmtId="0" fontId="9" fillId="2" borderId="115" xfId="0" applyFont="1" applyFill="1" applyBorder="1" applyAlignment="1">
      <alignment horizontal="center"/>
    </xf>
    <xf numFmtId="0" fontId="9" fillId="2" borderId="114" xfId="0" applyFont="1" applyFill="1" applyBorder="1" applyAlignment="1">
      <alignment horizontal="center"/>
    </xf>
    <xf numFmtId="4" fontId="9" fillId="2" borderId="53" xfId="0" applyNumberFormat="1" applyFont="1" applyFill="1" applyBorder="1" applyAlignment="1">
      <alignment horizontal="center" vertical="center"/>
    </xf>
    <xf numFmtId="4" fontId="9" fillId="2" borderId="55" xfId="0" applyNumberFormat="1" applyFont="1" applyFill="1" applyBorder="1" applyAlignment="1">
      <alignment horizontal="center" vertical="center"/>
    </xf>
    <xf numFmtId="4" fontId="9" fillId="2" borderId="96" xfId="0" applyNumberFormat="1" applyFont="1" applyFill="1" applyBorder="1" applyAlignment="1">
      <alignment horizontal="center" vertical="center"/>
    </xf>
    <xf numFmtId="1" fontId="9" fillId="2" borderId="107" xfId="0" applyNumberFormat="1" applyFont="1" applyFill="1" applyBorder="1" applyAlignment="1">
      <alignment horizontal="center"/>
    </xf>
    <xf numFmtId="1" fontId="9" fillId="2" borderId="110" xfId="0" applyNumberFormat="1" applyFont="1" applyFill="1" applyBorder="1" applyAlignment="1">
      <alignment horizontal="center"/>
    </xf>
    <xf numFmtId="1" fontId="9" fillId="2" borderId="108" xfId="0" applyNumberFormat="1" applyFont="1" applyFill="1" applyBorder="1" applyAlignment="1">
      <alignment horizontal="center"/>
    </xf>
    <xf numFmtId="1" fontId="9" fillId="2" borderId="111" xfId="0" applyNumberFormat="1" applyFont="1" applyFill="1" applyBorder="1" applyAlignment="1">
      <alignment horizontal="center"/>
    </xf>
    <xf numFmtId="1" fontId="9" fillId="2" borderId="112" xfId="0" applyNumberFormat="1" applyFont="1" applyFill="1" applyBorder="1" applyAlignment="1">
      <alignment horizontal="center"/>
    </xf>
    <xf numFmtId="1" fontId="9" fillId="2" borderId="115" xfId="0" applyNumberFormat="1" applyFont="1" applyFill="1" applyBorder="1" applyAlignment="1">
      <alignment horizontal="center"/>
    </xf>
    <xf numFmtId="0" fontId="20" fillId="2" borderId="63" xfId="0" applyFont="1" applyFill="1" applyBorder="1" applyAlignment="1">
      <alignment horizontal="center" vertical="center"/>
    </xf>
    <xf numFmtId="0" fontId="9" fillId="2" borderId="118" xfId="0" applyFont="1" applyFill="1" applyBorder="1" applyAlignment="1">
      <alignment horizontal="center" vertical="center" wrapText="1"/>
    </xf>
    <xf numFmtId="17" fontId="9" fillId="2" borderId="116" xfId="0" applyNumberFormat="1" applyFont="1" applyFill="1" applyBorder="1" applyAlignment="1" applyProtection="1">
      <alignment horizontal="center"/>
      <protection locked="0"/>
    </xf>
    <xf numFmtId="0" fontId="9" fillId="2" borderId="110" xfId="0" applyFont="1" applyFill="1" applyBorder="1" applyAlignment="1" applyProtection="1">
      <alignment horizontal="center"/>
      <protection locked="0"/>
    </xf>
    <xf numFmtId="17" fontId="9" fillId="2" borderId="110" xfId="0" applyNumberFormat="1" applyFont="1" applyFill="1" applyBorder="1" applyAlignment="1" applyProtection="1">
      <alignment horizontal="center"/>
      <protection locked="0"/>
    </xf>
    <xf numFmtId="0" fontId="9" fillId="2" borderId="108" xfId="0" applyFont="1" applyFill="1" applyBorder="1" applyAlignment="1" applyProtection="1">
      <alignment horizontal="center"/>
      <protection locked="0"/>
    </xf>
    <xf numFmtId="17" fontId="9" fillId="2" borderId="107" xfId="0" applyNumberFormat="1" applyFont="1" applyFill="1" applyBorder="1" applyAlignment="1">
      <alignment horizontal="center"/>
    </xf>
    <xf numFmtId="0" fontId="9" fillId="2" borderId="54" xfId="0" applyFont="1" applyFill="1" applyBorder="1" applyAlignment="1">
      <alignment horizontal="center" vertical="center"/>
    </xf>
    <xf numFmtId="0" fontId="20" fillId="2" borderId="68" xfId="0" applyFont="1" applyFill="1" applyBorder="1" applyAlignment="1">
      <alignment horizontal="center" vertical="center"/>
    </xf>
    <xf numFmtId="0" fontId="20" fillId="2" borderId="124" xfId="0" applyFont="1" applyFill="1" applyBorder="1" applyAlignment="1">
      <alignment horizontal="center" vertical="center"/>
    </xf>
    <xf numFmtId="17" fontId="9" fillId="2" borderId="116" xfId="0" applyNumberFormat="1" applyFont="1" applyFill="1" applyBorder="1" applyAlignment="1">
      <alignment horizontal="center"/>
    </xf>
    <xf numFmtId="17" fontId="9" fillId="2" borderId="111" xfId="0" applyNumberFormat="1" applyFont="1" applyFill="1" applyBorder="1" applyAlignment="1">
      <alignment horizontal="center"/>
    </xf>
    <xf numFmtId="0" fontId="9" fillId="2" borderId="119" xfId="0" applyFont="1" applyFill="1" applyBorder="1" applyAlignment="1">
      <alignment horizontal="center"/>
    </xf>
    <xf numFmtId="17" fontId="9" fillId="2" borderId="121" xfId="0" applyNumberFormat="1" applyFont="1" applyFill="1" applyBorder="1" applyAlignment="1">
      <alignment horizontal="center"/>
    </xf>
    <xf numFmtId="17" fontId="9" fillId="2" borderId="110" xfId="0" applyNumberFormat="1" applyFont="1" applyFill="1" applyBorder="1" applyAlignment="1">
      <alignment horizontal="center"/>
    </xf>
    <xf numFmtId="0" fontId="6" fillId="2" borderId="63" xfId="0" applyFont="1" applyFill="1" applyBorder="1" applyAlignment="1">
      <alignment horizontal="center"/>
    </xf>
    <xf numFmtId="0" fontId="6" fillId="2" borderId="67" xfId="0" applyFont="1" applyFill="1" applyBorder="1" applyAlignment="1">
      <alignment horizontal="center"/>
    </xf>
    <xf numFmtId="0" fontId="6" fillId="2" borderId="64" xfId="0" applyFont="1" applyFill="1" applyBorder="1" applyAlignment="1">
      <alignment horizontal="center"/>
    </xf>
    <xf numFmtId="17" fontId="6" fillId="2" borderId="116" xfId="0" applyNumberFormat="1" applyFont="1" applyFill="1" applyBorder="1" applyAlignment="1" applyProtection="1">
      <alignment horizontal="center"/>
      <protection locked="0"/>
    </xf>
    <xf numFmtId="0" fontId="6" fillId="2" borderId="110" xfId="0" applyFont="1" applyFill="1" applyBorder="1" applyAlignment="1" applyProtection="1">
      <alignment horizontal="center"/>
      <protection locked="0"/>
    </xf>
    <xf numFmtId="17" fontId="6" fillId="2" borderId="110" xfId="0" applyNumberFormat="1" applyFont="1" applyFill="1" applyBorder="1" applyAlignment="1" applyProtection="1">
      <alignment horizontal="center"/>
      <protection locked="0"/>
    </xf>
    <xf numFmtId="0" fontId="6" fillId="2" borderId="108" xfId="0" applyFont="1" applyFill="1" applyBorder="1" applyAlignment="1" applyProtection="1">
      <alignment horizontal="center"/>
      <protection locked="0"/>
    </xf>
    <xf numFmtId="0" fontId="9" fillId="2" borderId="116" xfId="0" applyFont="1" applyFill="1" applyBorder="1" applyAlignment="1" applyProtection="1">
      <alignment horizontal="center"/>
      <protection locked="0"/>
    </xf>
    <xf numFmtId="0" fontId="9" fillId="2" borderId="125" xfId="0" applyFont="1" applyFill="1" applyBorder="1" applyAlignment="1" applyProtection="1">
      <alignment horizontal="center"/>
      <protection locked="0"/>
    </xf>
    <xf numFmtId="17" fontId="9" fillId="2" borderId="108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</cellXfs>
  <cellStyles count="3">
    <cellStyle name="Hiperligação" xfId="1" builtinId="8"/>
    <cellStyle name="Normal" xfId="0" builtinId="0"/>
    <cellStyle name="Normal 2" xfId="2" xr:uid="{00000000-0005-0000-0000-000002000000}"/>
  </cellStyles>
  <dxfs count="16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colors>
    <mruColors>
      <color rgb="FFB0DA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'1'!$A$6</c:f>
              <c:strCache>
                <c:ptCount val="1"/>
                <c:pt idx="0">
                  <c:v>Exportações (1)</c:v>
                </c:pt>
              </c:strCache>
            </c:strRef>
          </c:tx>
          <c:invertIfNegative val="0"/>
          <c:val>
            <c:numRef>
              <c:f>'1'!$B$6:$S$6</c:f>
              <c:numCache>
                <c:formatCode>#,##0</c:formatCode>
                <c:ptCount val="18"/>
                <c:pt idx="0">
                  <c:v>595986.61599999934</c:v>
                </c:pt>
                <c:pt idx="1">
                  <c:v>575965.5770000004</c:v>
                </c:pt>
                <c:pt idx="2">
                  <c:v>544011.29100000043</c:v>
                </c:pt>
                <c:pt idx="3">
                  <c:v>614380.20499999926</c:v>
                </c:pt>
                <c:pt idx="4">
                  <c:v>656918.26000000106</c:v>
                </c:pt>
                <c:pt idx="5">
                  <c:v>703504.83500000078</c:v>
                </c:pt>
                <c:pt idx="6">
                  <c:v>720793.56200000143</c:v>
                </c:pt>
                <c:pt idx="7">
                  <c:v>726284.80299999879</c:v>
                </c:pt>
                <c:pt idx="8">
                  <c:v>735533.90500000014</c:v>
                </c:pt>
                <c:pt idx="9">
                  <c:v>723973.625</c:v>
                </c:pt>
                <c:pt idx="10">
                  <c:v>778040.99999999534</c:v>
                </c:pt>
                <c:pt idx="11">
                  <c:v>800341.53700000001</c:v>
                </c:pt>
                <c:pt idx="12">
                  <c:v>819402.33799999987</c:v>
                </c:pt>
                <c:pt idx="13">
                  <c:v>856189.67600000137</c:v>
                </c:pt>
                <c:pt idx="14">
                  <c:v>925952.67900000024</c:v>
                </c:pt>
                <c:pt idx="15">
                  <c:v>938963.28799999994</c:v>
                </c:pt>
                <c:pt idx="16">
                  <c:v>924632.3</c:v>
                </c:pt>
                <c:pt idx="17">
                  <c:v>964013.41099999973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6C-486A-9B1D-D8DD0E339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84352"/>
        <c:axId val="39690240"/>
      </c:barChart>
      <c:catAx>
        <c:axId val="39684352"/>
        <c:scaling>
          <c:orientation val="minMax"/>
        </c:scaling>
        <c:delete val="1"/>
        <c:axPos val="b"/>
        <c:majorTickMark val="out"/>
        <c:minorTickMark val="none"/>
        <c:tickLblPos val="nextTo"/>
        <c:crossAx val="39690240"/>
        <c:crosses val="autoZero"/>
        <c:auto val="1"/>
        <c:lblAlgn val="ctr"/>
        <c:lblOffset val="100"/>
        <c:noMultiLvlLbl val="0"/>
      </c:catAx>
      <c:valAx>
        <c:axId val="3969024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96843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983267716535411E-3"/>
          <c:y val="0.15813557788035115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'1'!$A$8</c:f>
              <c:strCache>
                <c:ptCount val="1"/>
                <c:pt idx="0">
                  <c:v>Importações (2)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'1'!$B$8:$S$8</c:f>
              <c:numCache>
                <c:formatCode>#,##0</c:formatCode>
                <c:ptCount val="18"/>
                <c:pt idx="0">
                  <c:v>63256.660999999986</c:v>
                </c:pt>
                <c:pt idx="1">
                  <c:v>80362.627999999997</c:v>
                </c:pt>
                <c:pt idx="2">
                  <c:v>79098.747999999992</c:v>
                </c:pt>
                <c:pt idx="3">
                  <c:v>89493.365000000005</c:v>
                </c:pt>
                <c:pt idx="4">
                  <c:v>81914.569000000003</c:v>
                </c:pt>
                <c:pt idx="5">
                  <c:v>86371.3</c:v>
                </c:pt>
                <c:pt idx="6">
                  <c:v>122399.001</c:v>
                </c:pt>
                <c:pt idx="7">
                  <c:v>125153.99099999999</c:v>
                </c:pt>
                <c:pt idx="8">
                  <c:v>116754.90900000001</c:v>
                </c:pt>
                <c:pt idx="9">
                  <c:v>110190.53600000002</c:v>
                </c:pt>
                <c:pt idx="10">
                  <c:v>137205.92600000018</c:v>
                </c:pt>
                <c:pt idx="11">
                  <c:v>154727.05100000001</c:v>
                </c:pt>
                <c:pt idx="12">
                  <c:v>169208.33799999999</c:v>
                </c:pt>
                <c:pt idx="13">
                  <c:v>166254.71299999979</c:v>
                </c:pt>
                <c:pt idx="14">
                  <c:v>167736.79199999999</c:v>
                </c:pt>
                <c:pt idx="15">
                  <c:v>205343.67499999999</c:v>
                </c:pt>
                <c:pt idx="16">
                  <c:v>197581.58900000001</c:v>
                </c:pt>
                <c:pt idx="17">
                  <c:v>153582.01600000003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1-4749-85EC-557F8F1F9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01504"/>
        <c:axId val="71389952"/>
      </c:barChart>
      <c:catAx>
        <c:axId val="39701504"/>
        <c:scaling>
          <c:orientation val="minMax"/>
        </c:scaling>
        <c:delete val="1"/>
        <c:axPos val="b"/>
        <c:majorTickMark val="out"/>
        <c:minorTickMark val="none"/>
        <c:tickLblPos val="nextTo"/>
        <c:crossAx val="71389952"/>
        <c:crosses val="autoZero"/>
        <c:auto val="1"/>
        <c:lblAlgn val="ctr"/>
        <c:lblOffset val="100"/>
        <c:noMultiLvlLbl val="0"/>
      </c:catAx>
      <c:valAx>
        <c:axId val="7138995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9701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'1'!$A$10</c:f>
              <c:strCache>
                <c:ptCount val="1"/>
                <c:pt idx="0">
                  <c:v>Saldo [ (1)-(2) ]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val>
            <c:numRef>
              <c:f>'1'!$B$10:$S$10</c:f>
              <c:numCache>
                <c:formatCode>#,##0</c:formatCode>
                <c:ptCount val="18"/>
                <c:pt idx="0">
                  <c:v>532729.95499999938</c:v>
                </c:pt>
                <c:pt idx="1">
                  <c:v>495602.94900000037</c:v>
                </c:pt>
                <c:pt idx="2">
                  <c:v>464912.54300000041</c:v>
                </c:pt>
                <c:pt idx="3">
                  <c:v>524886.83999999927</c:v>
                </c:pt>
                <c:pt idx="4">
                  <c:v>575003.69100000104</c:v>
                </c:pt>
                <c:pt idx="5">
                  <c:v>617133.53500000073</c:v>
                </c:pt>
                <c:pt idx="6">
                  <c:v>598394.56100000138</c:v>
                </c:pt>
                <c:pt idx="7">
                  <c:v>601130.81199999875</c:v>
                </c:pt>
                <c:pt idx="8">
                  <c:v>618778.99600000016</c:v>
                </c:pt>
                <c:pt idx="9">
                  <c:v>613783.08899999992</c:v>
                </c:pt>
                <c:pt idx="10">
                  <c:v>640835.07399999513</c:v>
                </c:pt>
                <c:pt idx="11">
                  <c:v>645614.48600000003</c:v>
                </c:pt>
                <c:pt idx="12">
                  <c:v>650193.99999999988</c:v>
                </c:pt>
                <c:pt idx="13">
                  <c:v>689934.96300000162</c:v>
                </c:pt>
                <c:pt idx="14">
                  <c:v>758215.88700000022</c:v>
                </c:pt>
                <c:pt idx="15">
                  <c:v>733619.6129999999</c:v>
                </c:pt>
                <c:pt idx="16">
                  <c:v>727050.71100000001</c:v>
                </c:pt>
                <c:pt idx="17">
                  <c:v>810431.39499999967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B-478F-A562-6183FD33D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173568"/>
        <c:axId val="40175104"/>
      </c:barChart>
      <c:catAx>
        <c:axId val="40173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75104"/>
        <c:crosses val="autoZero"/>
        <c:auto val="1"/>
        <c:lblAlgn val="ctr"/>
        <c:lblOffset val="100"/>
        <c:noMultiLvlLbl val="0"/>
      </c:catAx>
      <c:valAx>
        <c:axId val="4017510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40173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lineChart>
        <c:grouping val="stacked"/>
        <c:varyColors val="0"/>
        <c:ser>
          <c:idx val="0"/>
          <c:order val="0"/>
          <c:tx>
            <c:strRef>
              <c:f>'[2]1'!$A$12</c:f>
              <c:strCache>
                <c:ptCount val="1"/>
                <c:pt idx="0">
                  <c:v>Cobertura [ (1) / (2) ]</c:v>
                </c:pt>
              </c:strCache>
            </c:strRef>
          </c:tx>
          <c:marker>
            <c:symbol val="none"/>
          </c:marker>
          <c:cat>
            <c:numRef>
              <c:f>'[2]1'!$B$5:$F$5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'[2]1'!$B$12:$F$12</c:f>
              <c:numCache>
                <c:formatCode>General</c:formatCode>
                <c:ptCount val="5"/>
                <c:pt idx="0">
                  <c:v>9.4217210737695982</c:v>
                </c:pt>
                <c:pt idx="1">
                  <c:v>7.1670824030294336</c:v>
                </c:pt>
                <c:pt idx="2">
                  <c:v>6.8776220200097287</c:v>
                </c:pt>
                <c:pt idx="3">
                  <c:v>6.8650922333739492</c:v>
                </c:pt>
                <c:pt idx="4">
                  <c:v>7.8787262635609423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F-4D8B-AB7E-83867EB8A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98912"/>
        <c:axId val="40200448"/>
      </c:lineChart>
      <c:catAx>
        <c:axId val="40198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200448"/>
        <c:crosses val="autoZero"/>
        <c:auto val="1"/>
        <c:lblAlgn val="ctr"/>
        <c:lblOffset val="100"/>
        <c:noMultiLvlLbl val="0"/>
      </c:catAx>
      <c:valAx>
        <c:axId val="402004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198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'1'!$A$17</c:f>
              <c:strCache>
                <c:ptCount val="1"/>
                <c:pt idx="0">
                  <c:v>Exportações (1)</c:v>
                </c:pt>
              </c:strCache>
            </c:strRef>
          </c:tx>
          <c:invertIfNegative val="0"/>
          <c:val>
            <c:numRef>
              <c:f>'1'!$B$17:$R$17</c:f>
              <c:numCache>
                <c:formatCode>#,##0</c:formatCode>
                <c:ptCount val="17"/>
                <c:pt idx="0">
                  <c:v>392293.98699999956</c:v>
                </c:pt>
                <c:pt idx="1">
                  <c:v>370979.67800000019</c:v>
                </c:pt>
                <c:pt idx="2">
                  <c:v>344221.9980000002</c:v>
                </c:pt>
                <c:pt idx="3">
                  <c:v>386156.65199999994</c:v>
                </c:pt>
                <c:pt idx="4">
                  <c:v>390987.57200000004</c:v>
                </c:pt>
                <c:pt idx="5">
                  <c:v>406063.09400000004</c:v>
                </c:pt>
                <c:pt idx="6">
                  <c:v>407598.05399999983</c:v>
                </c:pt>
                <c:pt idx="7">
                  <c:v>406953.16900000011</c:v>
                </c:pt>
                <c:pt idx="8">
                  <c:v>421887.39099999977</c:v>
                </c:pt>
                <c:pt idx="9">
                  <c:v>431264.80099999998</c:v>
                </c:pt>
                <c:pt idx="10">
                  <c:v>442364.451999999</c:v>
                </c:pt>
                <c:pt idx="11">
                  <c:v>454202.09499999997</c:v>
                </c:pt>
                <c:pt idx="12">
                  <c:v>454929.95199999987</c:v>
                </c:pt>
                <c:pt idx="13">
                  <c:v>393954.14199999906</c:v>
                </c:pt>
                <c:pt idx="14">
                  <c:v>427968.65799999994</c:v>
                </c:pt>
                <c:pt idx="15">
                  <c:v>418166.49000000005</c:v>
                </c:pt>
                <c:pt idx="16">
                  <c:v>404411.64599999983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3-4D58-8058-CE2B5B7A7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17600"/>
        <c:axId val="40231680"/>
      </c:barChart>
      <c:catAx>
        <c:axId val="4021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231680"/>
        <c:crosses val="autoZero"/>
        <c:auto val="1"/>
        <c:lblAlgn val="ctr"/>
        <c:lblOffset val="100"/>
        <c:noMultiLvlLbl val="0"/>
      </c:catAx>
      <c:valAx>
        <c:axId val="402316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4021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'1'!$A$19</c:f>
              <c:strCache>
                <c:ptCount val="1"/>
                <c:pt idx="0">
                  <c:v>Importações (2)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'1'!$B$19:$R$19</c:f>
              <c:numCache>
                <c:formatCode>#,##0</c:formatCode>
                <c:ptCount val="17"/>
                <c:pt idx="0">
                  <c:v>62681.055999999982</c:v>
                </c:pt>
                <c:pt idx="1">
                  <c:v>79621.592999999993</c:v>
                </c:pt>
                <c:pt idx="2">
                  <c:v>77709.866999999998</c:v>
                </c:pt>
                <c:pt idx="3">
                  <c:v>88593.928999999989</c:v>
                </c:pt>
                <c:pt idx="4">
                  <c:v>80744.22</c:v>
                </c:pt>
                <c:pt idx="5">
                  <c:v>85348.562999999995</c:v>
                </c:pt>
                <c:pt idx="6">
                  <c:v>121368.935</c:v>
                </c:pt>
                <c:pt idx="7">
                  <c:v>124143.97100000001</c:v>
                </c:pt>
                <c:pt idx="8">
                  <c:v>115571.70700000001</c:v>
                </c:pt>
                <c:pt idx="9">
                  <c:v>109068.98599999999</c:v>
                </c:pt>
                <c:pt idx="10">
                  <c:v>136178.72600000011</c:v>
                </c:pt>
                <c:pt idx="11">
                  <c:v>153404.38699999999</c:v>
                </c:pt>
                <c:pt idx="12">
                  <c:v>167744.46300000002</c:v>
                </c:pt>
                <c:pt idx="13">
                  <c:v>164346.62300000008</c:v>
                </c:pt>
                <c:pt idx="14">
                  <c:v>165333.11300000001</c:v>
                </c:pt>
                <c:pt idx="15">
                  <c:v>202578.51499999996</c:v>
                </c:pt>
                <c:pt idx="16">
                  <c:v>194885.81700000001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9-4F86-89CE-F581F2BDE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23168"/>
        <c:axId val="72824704"/>
      </c:barChart>
      <c:catAx>
        <c:axId val="72823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24704"/>
        <c:crosses val="autoZero"/>
        <c:auto val="1"/>
        <c:lblAlgn val="ctr"/>
        <c:lblOffset val="100"/>
        <c:noMultiLvlLbl val="0"/>
      </c:catAx>
      <c:valAx>
        <c:axId val="7282470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823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61499343832021"/>
          <c:y val="7.6990376202974642E-3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'1'!$A$21</c:f>
              <c:strCache>
                <c:ptCount val="1"/>
                <c:pt idx="0">
                  <c:v>Saldo [ (1)-(2) ]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val>
            <c:numRef>
              <c:f>'1'!$B$21:$R$21</c:f>
              <c:numCache>
                <c:formatCode>#,##0</c:formatCode>
                <c:ptCount val="17"/>
                <c:pt idx="0">
                  <c:v>329612.93099999957</c:v>
                </c:pt>
                <c:pt idx="1">
                  <c:v>291358.0850000002</c:v>
                </c:pt>
                <c:pt idx="2">
                  <c:v>266512.13100000017</c:v>
                </c:pt>
                <c:pt idx="3">
                  <c:v>297562.72299999994</c:v>
                </c:pt>
                <c:pt idx="4">
                  <c:v>310243.35200000007</c:v>
                </c:pt>
                <c:pt idx="5">
                  <c:v>320714.53100000008</c:v>
                </c:pt>
                <c:pt idx="6">
                  <c:v>286229.11899999983</c:v>
                </c:pt>
                <c:pt idx="7">
                  <c:v>282809.19800000009</c:v>
                </c:pt>
                <c:pt idx="8">
                  <c:v>306315.68399999978</c:v>
                </c:pt>
                <c:pt idx="9">
                  <c:v>322195.815</c:v>
                </c:pt>
                <c:pt idx="10">
                  <c:v>306185.72599999886</c:v>
                </c:pt>
                <c:pt idx="11">
                  <c:v>300797.70799999998</c:v>
                </c:pt>
                <c:pt idx="12">
                  <c:v>287185.48899999983</c:v>
                </c:pt>
                <c:pt idx="13">
                  <c:v>229607.51899999898</c:v>
                </c:pt>
                <c:pt idx="14">
                  <c:v>262635.54499999993</c:v>
                </c:pt>
                <c:pt idx="15">
                  <c:v>215587.97500000009</c:v>
                </c:pt>
                <c:pt idx="16">
                  <c:v>209525.82899999982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4-4EF9-B2B1-A05657E36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30336"/>
        <c:axId val="72860800"/>
      </c:barChart>
      <c:catAx>
        <c:axId val="72830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60800"/>
        <c:crosses val="autoZero"/>
        <c:auto val="1"/>
        <c:lblAlgn val="ctr"/>
        <c:lblOffset val="100"/>
        <c:noMultiLvlLbl val="0"/>
      </c:catAx>
      <c:valAx>
        <c:axId val="7286080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830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lineChart>
        <c:grouping val="stacked"/>
        <c:varyColors val="0"/>
        <c:ser>
          <c:idx val="0"/>
          <c:order val="0"/>
          <c:tx>
            <c:strRef>
              <c:f>'[2]1'!$A$12</c:f>
              <c:strCache>
                <c:ptCount val="1"/>
                <c:pt idx="0">
                  <c:v>Cobertura [ (1) / (2) ]</c:v>
                </c:pt>
              </c:strCache>
            </c:strRef>
          </c:tx>
          <c:marker>
            <c:symbol val="none"/>
          </c:marker>
          <c:cat>
            <c:numRef>
              <c:f>'[2]1'!$B$5:$F$5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'[2]1'!$B$12:$F$12</c:f>
              <c:numCache>
                <c:formatCode>General</c:formatCode>
                <c:ptCount val="5"/>
                <c:pt idx="0">
                  <c:v>9.4217210737695982</c:v>
                </c:pt>
                <c:pt idx="1">
                  <c:v>7.1670824030294336</c:v>
                </c:pt>
                <c:pt idx="2">
                  <c:v>6.8776220200097287</c:v>
                </c:pt>
                <c:pt idx="3">
                  <c:v>6.8650922333739492</c:v>
                </c:pt>
                <c:pt idx="4">
                  <c:v>7.8787262635609423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D-49E5-9394-C632C286A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92800"/>
        <c:axId val="72894336"/>
      </c:lineChart>
      <c:catAx>
        <c:axId val="72892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94336"/>
        <c:crosses val="autoZero"/>
        <c:auto val="1"/>
        <c:lblAlgn val="ctr"/>
        <c:lblOffset val="100"/>
        <c:noMultiLvlLbl val="0"/>
      </c:catAx>
      <c:valAx>
        <c:axId val="728943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28928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'1'!$A$28</c:f>
              <c:strCache>
                <c:ptCount val="1"/>
                <c:pt idx="0">
                  <c:v>Exportações (1)</c:v>
                </c:pt>
              </c:strCache>
            </c:strRef>
          </c:tx>
          <c:invertIfNegative val="0"/>
          <c:val>
            <c:numRef>
              <c:f>'1'!$B$28:$R$28</c:f>
              <c:numCache>
                <c:formatCode>#,##0</c:formatCode>
                <c:ptCount val="17"/>
                <c:pt idx="0">
                  <c:v>203692.62899999981</c:v>
                </c:pt>
                <c:pt idx="1">
                  <c:v>204985.89900000018</c:v>
                </c:pt>
                <c:pt idx="2">
                  <c:v>199789.29300000027</c:v>
                </c:pt>
                <c:pt idx="3">
                  <c:v>228223.55300000007</c:v>
                </c:pt>
                <c:pt idx="4">
                  <c:v>265930.68799999997</c:v>
                </c:pt>
                <c:pt idx="5">
                  <c:v>297441.74100000004</c:v>
                </c:pt>
                <c:pt idx="6">
                  <c:v>313195.50799999997</c:v>
                </c:pt>
                <c:pt idx="7">
                  <c:v>319331.63400000008</c:v>
                </c:pt>
                <c:pt idx="8">
                  <c:v>313646.51399999997</c:v>
                </c:pt>
                <c:pt idx="9">
                  <c:v>292708.82400000008</c:v>
                </c:pt>
                <c:pt idx="10">
                  <c:v>335676.5479999996</c:v>
                </c:pt>
                <c:pt idx="11">
                  <c:v>346139.44199999998</c:v>
                </c:pt>
                <c:pt idx="12">
                  <c:v>364472.386</c:v>
                </c:pt>
                <c:pt idx="13">
                  <c:v>462235.53400000004</c:v>
                </c:pt>
                <c:pt idx="14">
                  <c:v>497984.02100000018</c:v>
                </c:pt>
                <c:pt idx="15">
                  <c:v>520796.79800000024</c:v>
                </c:pt>
                <c:pt idx="16">
                  <c:v>520220.65399999992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6-4DBD-8C1C-C20B41F0D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914048"/>
        <c:axId val="72915584"/>
      </c:barChart>
      <c:catAx>
        <c:axId val="72914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15584"/>
        <c:crosses val="autoZero"/>
        <c:auto val="1"/>
        <c:lblAlgn val="ctr"/>
        <c:lblOffset val="100"/>
        <c:noMultiLvlLbl val="0"/>
      </c:catAx>
      <c:valAx>
        <c:axId val="7291558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914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0.15259236826165959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'1'!$A$30</c:f>
              <c:strCache>
                <c:ptCount val="1"/>
                <c:pt idx="0">
                  <c:v>Importações (2)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'1'!$B$30:$R$30</c:f>
              <c:numCache>
                <c:formatCode>#,##0</c:formatCode>
                <c:ptCount val="17"/>
                <c:pt idx="0">
                  <c:v>575.60500000000002</c:v>
                </c:pt>
                <c:pt idx="1">
                  <c:v>741.03499999999963</c:v>
                </c:pt>
                <c:pt idx="2">
                  <c:v>1388.8809999999992</c:v>
                </c:pt>
                <c:pt idx="3">
                  <c:v>899.43600000000015</c:v>
                </c:pt>
                <c:pt idx="4">
                  <c:v>1170.3490000000002</c:v>
                </c:pt>
                <c:pt idx="5">
                  <c:v>1022.7370000000001</c:v>
                </c:pt>
                <c:pt idx="6">
                  <c:v>1030.066</c:v>
                </c:pt>
                <c:pt idx="7">
                  <c:v>1010.02</c:v>
                </c:pt>
                <c:pt idx="8">
                  <c:v>1183.202</c:v>
                </c:pt>
                <c:pt idx="9">
                  <c:v>1121.55</c:v>
                </c:pt>
                <c:pt idx="10">
                  <c:v>1027.2</c:v>
                </c:pt>
                <c:pt idx="11">
                  <c:v>1322.664</c:v>
                </c:pt>
                <c:pt idx="12">
                  <c:v>1463.875</c:v>
                </c:pt>
                <c:pt idx="13">
                  <c:v>1908.0899999999986</c:v>
                </c:pt>
                <c:pt idx="14">
                  <c:v>2403.679000000001</c:v>
                </c:pt>
                <c:pt idx="15">
                  <c:v>2765.1600000000003</c:v>
                </c:pt>
                <c:pt idx="16">
                  <c:v>2695.7720000000004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76-4AFD-80B9-D3A3938BB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939392"/>
        <c:axId val="72940928"/>
      </c:barChart>
      <c:catAx>
        <c:axId val="72939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40928"/>
        <c:crosses val="autoZero"/>
        <c:auto val="1"/>
        <c:lblAlgn val="ctr"/>
        <c:lblOffset val="100"/>
        <c:noMultiLvlLbl val="0"/>
      </c:catAx>
      <c:valAx>
        <c:axId val="7294092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939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'1'!$A$32</c:f>
              <c:strCache>
                <c:ptCount val="1"/>
                <c:pt idx="0">
                  <c:v>Saldo [ (1)-(2) ]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val>
            <c:numRef>
              <c:f>'1'!$B$32:$R$32</c:f>
              <c:numCache>
                <c:formatCode>#,##0</c:formatCode>
                <c:ptCount val="17"/>
                <c:pt idx="0">
                  <c:v>203117.0239999998</c:v>
                </c:pt>
                <c:pt idx="1">
                  <c:v>204244.86400000018</c:v>
                </c:pt>
                <c:pt idx="2">
                  <c:v>198400.41200000027</c:v>
                </c:pt>
                <c:pt idx="3">
                  <c:v>227324.11700000009</c:v>
                </c:pt>
                <c:pt idx="4">
                  <c:v>264760.33899999998</c:v>
                </c:pt>
                <c:pt idx="5">
                  <c:v>296419.00400000002</c:v>
                </c:pt>
                <c:pt idx="6">
                  <c:v>312165.44199999998</c:v>
                </c:pt>
                <c:pt idx="7">
                  <c:v>318321.61400000006</c:v>
                </c:pt>
                <c:pt idx="8">
                  <c:v>312463.31199999998</c:v>
                </c:pt>
                <c:pt idx="9">
                  <c:v>291587.27400000009</c:v>
                </c:pt>
                <c:pt idx="10">
                  <c:v>334649.34799999959</c:v>
                </c:pt>
                <c:pt idx="11">
                  <c:v>344816.77799999999</c:v>
                </c:pt>
                <c:pt idx="12">
                  <c:v>363008.511</c:v>
                </c:pt>
                <c:pt idx="13">
                  <c:v>460327.44400000002</c:v>
                </c:pt>
                <c:pt idx="14">
                  <c:v>495580.34200000018</c:v>
                </c:pt>
                <c:pt idx="15">
                  <c:v>518031.63800000027</c:v>
                </c:pt>
                <c:pt idx="16">
                  <c:v>517524.88199999993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2-49FD-A510-D3605B98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952448"/>
        <c:axId val="72974720"/>
      </c:barChart>
      <c:catAx>
        <c:axId val="72952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74720"/>
        <c:crosses val="autoZero"/>
        <c:auto val="1"/>
        <c:lblAlgn val="ctr"/>
        <c:lblOffset val="100"/>
        <c:noMultiLvlLbl val="0"/>
      </c:catAx>
      <c:valAx>
        <c:axId val="729747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952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lineChart>
        <c:grouping val="stacked"/>
        <c:varyColors val="0"/>
        <c:ser>
          <c:idx val="0"/>
          <c:order val="0"/>
          <c:tx>
            <c:strRef>
              <c:f>'[2]1'!$A$12</c:f>
              <c:strCache>
                <c:ptCount val="1"/>
                <c:pt idx="0">
                  <c:v>Cobertura [ (1) / (2) ]</c:v>
                </c:pt>
              </c:strCache>
            </c:strRef>
          </c:tx>
          <c:marker>
            <c:symbol val="none"/>
          </c:marker>
          <c:cat>
            <c:numRef>
              <c:f>'[2]1'!$B$5:$F$5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'[2]1'!$B$12:$F$12</c:f>
              <c:numCache>
                <c:formatCode>General</c:formatCode>
                <c:ptCount val="5"/>
                <c:pt idx="0">
                  <c:v>9.4217210737695982</c:v>
                </c:pt>
                <c:pt idx="1">
                  <c:v>7.1670824030294336</c:v>
                </c:pt>
                <c:pt idx="2">
                  <c:v>6.8776220200097287</c:v>
                </c:pt>
                <c:pt idx="3">
                  <c:v>6.8650922333739492</c:v>
                </c:pt>
                <c:pt idx="4">
                  <c:v>7.8787262635609423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D6-45A0-BF27-58C6CF842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994176"/>
        <c:axId val="72995968"/>
      </c:lineChart>
      <c:catAx>
        <c:axId val="72994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95968"/>
        <c:crosses val="autoZero"/>
        <c:auto val="1"/>
        <c:lblAlgn val="ctr"/>
        <c:lblOffset val="100"/>
        <c:noMultiLvlLbl val="0"/>
      </c:catAx>
      <c:valAx>
        <c:axId val="729959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2994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4</xdr:col>
      <xdr:colOff>38100</xdr:colOff>
      <xdr:row>4</xdr:row>
      <xdr:rowOff>76200</xdr:rowOff>
    </xdr:to>
    <xdr:pic>
      <xdr:nvPicPr>
        <xdr:cNvPr id="1145" name="Imagem 2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8669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5</xdr:row>
      <xdr:rowOff>76200</xdr:rowOff>
    </xdr:from>
    <xdr:to>
      <xdr:col>21</xdr:col>
      <xdr:colOff>57150</xdr:colOff>
      <xdr:row>6</xdr:row>
      <xdr:rowOff>257175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B69929F-F374-470C-8CBD-86A2A53E8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76200</xdr:colOff>
      <xdr:row>7</xdr:row>
      <xdr:rowOff>0</xdr:rowOff>
    </xdr:from>
    <xdr:to>
      <xdr:col>21</xdr:col>
      <xdr:colOff>57150</xdr:colOff>
      <xdr:row>8</xdr:row>
      <xdr:rowOff>200025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4CB0ADC-C97B-4B74-982A-3EA1AA7A7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76200</xdr:colOff>
      <xdr:row>9</xdr:row>
      <xdr:rowOff>0</xdr:rowOff>
    </xdr:from>
    <xdr:to>
      <xdr:col>21</xdr:col>
      <xdr:colOff>57150</xdr:colOff>
      <xdr:row>10</xdr:row>
      <xdr:rowOff>257175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9E1795A-CEB1-4788-B789-6586EA0AB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0</xdr:colOff>
      <xdr:row>11</xdr:row>
      <xdr:rowOff>0</xdr:rowOff>
    </xdr:from>
    <xdr:to>
      <xdr:col>20</xdr:col>
      <xdr:colOff>1219200</xdr:colOff>
      <xdr:row>12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E7F7E0A-90E1-420B-899E-F703908F5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0</xdr:colOff>
      <xdr:row>16</xdr:row>
      <xdr:rowOff>28575</xdr:rowOff>
    </xdr:from>
    <xdr:to>
      <xdr:col>20</xdr:col>
      <xdr:colOff>1219200</xdr:colOff>
      <xdr:row>17</xdr:row>
      <xdr:rowOff>219075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21492C3-8B38-4C36-AFFE-BF782D225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28575</xdr:colOff>
      <xdr:row>18</xdr:row>
      <xdr:rowOff>66675</xdr:rowOff>
    </xdr:from>
    <xdr:to>
      <xdr:col>21</xdr:col>
      <xdr:colOff>9525</xdr:colOff>
      <xdr:row>19</xdr:row>
      <xdr:rowOff>266700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C5CEC65-0766-4AF7-A021-F3B1C7EC3F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1219200</xdr:colOff>
      <xdr:row>21</xdr:row>
      <xdr:rowOff>247650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EA0E977-5600-469E-A2BC-444800150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0</xdr:colOff>
      <xdr:row>22</xdr:row>
      <xdr:rowOff>0</xdr:rowOff>
    </xdr:from>
    <xdr:to>
      <xdr:col>20</xdr:col>
      <xdr:colOff>1219200</xdr:colOff>
      <xdr:row>23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1A93C7A6-C639-4FDF-85F7-D7A5B7BC3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47625</xdr:colOff>
      <xdr:row>27</xdr:row>
      <xdr:rowOff>104775</xdr:rowOff>
    </xdr:from>
    <xdr:to>
      <xdr:col>21</xdr:col>
      <xdr:colOff>28575</xdr:colOff>
      <xdr:row>28</xdr:row>
      <xdr:rowOff>228600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758C8290-FC42-42D1-8A94-9B2832EB4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47625</xdr:colOff>
      <xdr:row>28</xdr:row>
      <xdr:rowOff>352424</xdr:rowOff>
    </xdr:from>
    <xdr:to>
      <xdr:col>21</xdr:col>
      <xdr:colOff>28575</xdr:colOff>
      <xdr:row>30</xdr:row>
      <xdr:rowOff>266699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F597CB4-2EFF-4282-9186-E2080CEE8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57150</xdr:colOff>
      <xdr:row>31</xdr:row>
      <xdr:rowOff>95250</xdr:rowOff>
    </xdr:from>
    <xdr:to>
      <xdr:col>21</xdr:col>
      <xdr:colOff>38100</xdr:colOff>
      <xdr:row>32</xdr:row>
      <xdr:rowOff>228600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A31136BB-C5F0-4F52-8D10-1E129B548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0</xdr:colOff>
      <xdr:row>33</xdr:row>
      <xdr:rowOff>0</xdr:rowOff>
    </xdr:from>
    <xdr:to>
      <xdr:col>20</xdr:col>
      <xdr:colOff>1219200</xdr:colOff>
      <xdr:row>34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4101E881-33F7-4830-9ED6-50F3C0262D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2\cachos\Users\mjoao%20lima\Documents\COM&#201;RCIO%20EXTERNO\S&#237;ntese%20Estatistica\75.%20Novembro%202019\Sintese%20Estatistica%20Novembro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2\cachos\Users\MJL\Dropbox\IVV\S&#237;ntese%20Estatistica\Mar&#231;o%202013\Sintese%20Estatistica%20Jan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1 (2)"/>
    </sheetNames>
    <sheetDataSet>
      <sheetData sheetId="0"/>
      <sheetData sheetId="1"/>
      <sheetData sheetId="2">
        <row r="6">
          <cell r="A6" t="str">
            <v>Exportações (1)</v>
          </cell>
        </row>
      </sheetData>
      <sheetData sheetId="3">
        <row r="7">
          <cell r="T7">
            <v>44866.651000000042</v>
          </cell>
        </row>
        <row r="8">
          <cell r="T8">
            <v>46937.144999999968</v>
          </cell>
        </row>
        <row r="9">
          <cell r="T9">
            <v>62257.105999999985</v>
          </cell>
        </row>
        <row r="10">
          <cell r="T10">
            <v>62171.204999999944</v>
          </cell>
        </row>
        <row r="11">
          <cell r="T11">
            <v>55267.650999999962</v>
          </cell>
        </row>
        <row r="12">
          <cell r="T12">
            <v>56091.163000000008</v>
          </cell>
        </row>
        <row r="13">
          <cell r="T13">
            <v>69013.110000000117</v>
          </cell>
        </row>
        <row r="14">
          <cell r="T14">
            <v>45062.92500000001</v>
          </cell>
        </row>
        <row r="15">
          <cell r="T15">
            <v>70793.574000000022</v>
          </cell>
        </row>
        <row r="16">
          <cell r="T16">
            <v>82030.592000000048</v>
          </cell>
        </row>
        <row r="17">
          <cell r="T17">
            <v>82936.982000000047</v>
          </cell>
        </row>
        <row r="18">
          <cell r="T18">
            <v>58105.801000000007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 refreshError="1"/>
      <sheetData sheetId="1" refreshError="1"/>
      <sheetData sheetId="2">
        <row r="5">
          <cell r="B5">
            <v>2007</v>
          </cell>
          <cell r="C5">
            <v>2008</v>
          </cell>
          <cell r="D5">
            <v>2009</v>
          </cell>
          <cell r="E5">
            <v>2010</v>
          </cell>
          <cell r="F5">
            <v>2011</v>
          </cell>
        </row>
        <row r="12">
          <cell r="A12" t="str">
            <v>Cobertura [ (1) / (2) ]</v>
          </cell>
          <cell r="B12">
            <v>9.4217210737695982</v>
          </cell>
          <cell r="C12">
            <v>7.1670824030294336</v>
          </cell>
          <cell r="D12">
            <v>6.8776220200097287</v>
          </cell>
          <cell r="E12">
            <v>6.8650922333739492</v>
          </cell>
          <cell r="F12">
            <v>7.8787262635609423</v>
          </cell>
        </row>
      </sheetData>
      <sheetData sheetId="3">
        <row r="5">
          <cell r="AD5">
            <v>2011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2:K58"/>
  <sheetViews>
    <sheetView showGridLines="0" showRowColHeaders="0" tabSelected="1" zoomScaleNormal="100" workbookViewId="0">
      <selection activeCell="K11" sqref="K11"/>
    </sheetView>
  </sheetViews>
  <sheetFormatPr defaultRowHeight="15"/>
  <cols>
    <col min="1" max="1" width="3.140625" customWidth="1"/>
  </cols>
  <sheetData>
    <row r="2" spans="2:11" ht="15.75">
      <c r="E2" s="439" t="s">
        <v>25</v>
      </c>
      <c r="F2" s="439"/>
      <c r="G2" s="439"/>
      <c r="H2" s="439"/>
      <c r="I2" s="439"/>
      <c r="J2" s="439"/>
      <c r="K2" s="439"/>
    </row>
    <row r="3" spans="2:11" ht="15.75">
      <c r="E3" s="439" t="s">
        <v>198</v>
      </c>
      <c r="F3" s="439"/>
      <c r="G3" s="439"/>
      <c r="H3" s="439"/>
      <c r="I3" s="439"/>
      <c r="J3" s="439"/>
      <c r="K3" s="439"/>
    </row>
    <row r="7" spans="2:11" ht="15.95" customHeight="1"/>
    <row r="8" spans="2:11" ht="15.95" customHeight="1">
      <c r="B8" s="5" t="s">
        <v>26</v>
      </c>
      <c r="C8" s="5"/>
    </row>
    <row r="9" spans="2:11" ht="15.95" customHeight="1"/>
    <row r="10" spans="2:11" ht="15.95" customHeight="1">
      <c r="B10" s="5" t="s">
        <v>98</v>
      </c>
      <c r="G10" t="s">
        <v>90</v>
      </c>
    </row>
    <row r="11" spans="2:11" ht="15.95" customHeight="1"/>
    <row r="12" spans="2:11" ht="15.95" customHeight="1">
      <c r="B12" s="5" t="s">
        <v>94</v>
      </c>
    </row>
    <row r="13" spans="2:11" ht="15.95" customHeight="1">
      <c r="B13" s="5"/>
      <c r="C13" s="5"/>
      <c r="D13" s="5"/>
      <c r="E13" s="5"/>
      <c r="F13" s="5"/>
      <c r="G13" s="5"/>
    </row>
    <row r="14" spans="2:11" ht="15.95" customHeight="1">
      <c r="B14" s="5" t="s">
        <v>93</v>
      </c>
      <c r="C14" s="5"/>
      <c r="D14" s="5"/>
      <c r="E14" s="5"/>
      <c r="F14" s="5"/>
      <c r="G14" s="5"/>
    </row>
    <row r="15" spans="2:11" ht="15.95" customHeight="1"/>
    <row r="16" spans="2:11" ht="15.95" customHeight="1">
      <c r="B16" s="5" t="s">
        <v>97</v>
      </c>
    </row>
    <row r="17" spans="2:8" ht="15.95" customHeight="1">
      <c r="B17" s="5"/>
    </row>
    <row r="18" spans="2:8" ht="15.95" customHeight="1">
      <c r="B18" s="5" t="s">
        <v>201</v>
      </c>
    </row>
    <row r="19" spans="2:8" ht="15.95" customHeight="1">
      <c r="B19" s="5"/>
    </row>
    <row r="20" spans="2:8" ht="15.95" customHeight="1">
      <c r="B20" s="264" t="s">
        <v>102</v>
      </c>
    </row>
    <row r="21" spans="2:8" ht="15.95" customHeight="1">
      <c r="B21" s="5"/>
    </row>
    <row r="22" spans="2:8" ht="15.95" customHeight="1">
      <c r="B22" s="5" t="s">
        <v>199</v>
      </c>
    </row>
    <row r="23" spans="2:8" ht="15.95" customHeight="1"/>
    <row r="24" spans="2:8" ht="15.95" customHeight="1">
      <c r="B24" s="264" t="s">
        <v>103</v>
      </c>
    </row>
    <row r="25" spans="2:8" ht="15.95" customHeight="1"/>
    <row r="26" spans="2:8" ht="15.95" customHeight="1">
      <c r="B26" s="264" t="s">
        <v>200</v>
      </c>
    </row>
    <row r="27" spans="2:8" ht="15.95" customHeight="1">
      <c r="B27" s="5"/>
      <c r="C27" s="5"/>
      <c r="D27" s="5"/>
      <c r="E27" s="5"/>
      <c r="F27" s="5"/>
      <c r="G27" s="5"/>
      <c r="H27" s="5"/>
    </row>
    <row r="28" spans="2:8" ht="15.95" customHeight="1">
      <c r="B28" s="264" t="s">
        <v>155</v>
      </c>
    </row>
    <row r="29" spans="2:8" ht="15.95" customHeight="1">
      <c r="B29" s="5"/>
    </row>
    <row r="30" spans="2:8">
      <c r="B30" s="264" t="s">
        <v>107</v>
      </c>
    </row>
    <row r="31" spans="2:8">
      <c r="B31" s="5"/>
    </row>
    <row r="32" spans="2:8">
      <c r="B32" s="264" t="s">
        <v>108</v>
      </c>
    </row>
    <row r="33" spans="2:2">
      <c r="B33" s="5"/>
    </row>
    <row r="34" spans="2:2">
      <c r="B34" s="264" t="s">
        <v>109</v>
      </c>
    </row>
    <row r="36" spans="2:2">
      <c r="B36" s="264" t="s">
        <v>110</v>
      </c>
    </row>
    <row r="38" spans="2:2">
      <c r="B38" s="264" t="s">
        <v>111</v>
      </c>
    </row>
    <row r="39" spans="2:2">
      <c r="B39" s="264"/>
    </row>
    <row r="40" spans="2:2">
      <c r="B40" s="264" t="s">
        <v>156</v>
      </c>
    </row>
    <row r="42" spans="2:2">
      <c r="B42" s="264" t="s">
        <v>157</v>
      </c>
    </row>
    <row r="44" spans="2:2">
      <c r="B44" s="264" t="s">
        <v>158</v>
      </c>
    </row>
    <row r="46" spans="2:2">
      <c r="B46" s="264" t="s">
        <v>159</v>
      </c>
    </row>
    <row r="48" spans="2:2">
      <c r="B48" s="264" t="s">
        <v>196</v>
      </c>
    </row>
    <row r="50" spans="2:2">
      <c r="B50" s="264" t="s">
        <v>197</v>
      </c>
    </row>
    <row r="52" spans="2:2">
      <c r="B52" s="264" t="s">
        <v>160</v>
      </c>
    </row>
    <row r="54" spans="2:2">
      <c r="B54" s="264" t="s">
        <v>161</v>
      </c>
    </row>
    <row r="56" spans="2:2">
      <c r="B56" s="264" t="s">
        <v>162</v>
      </c>
    </row>
    <row r="58" spans="2:2">
      <c r="B58" s="264" t="s">
        <v>163</v>
      </c>
    </row>
  </sheetData>
  <customSheetViews>
    <customSheetView guid="{D2454DF7-9151-402B-B9E4-208D72282370}" showGridLines="0" showRowCol="0" fitToPage="1">
      <selection activeCell="F9" sqref="F9"/>
      <pageMargins left="0.31496062992125984" right="0.31496062992125984" top="0.35433070866141736" bottom="0.35433070866141736" header="0.31496062992125984" footer="0.31496062992125984"/>
      <pageSetup paperSize="9" scale="82" orientation="portrait" r:id="rId1"/>
    </customSheetView>
  </customSheetViews>
  <mergeCells count="2">
    <mergeCell ref="E2:K2"/>
    <mergeCell ref="E3:K3"/>
  </mergeCells>
  <hyperlinks>
    <hyperlink ref="B8:C8" location="'0'!A1" display="0 - Nota Introdutória" xr:uid="{00000000-0004-0000-0000-000002000000}"/>
    <hyperlink ref="B10" location="'1'!A1" display="1 - Evolução Recente da Balança Comercial (1.000 €)" xr:uid="{00000000-0004-0000-0000-000003000000}"/>
    <hyperlink ref="B12" location="'2'!A1" display="2 - Evolução  Mensal e Trimestral das Exportações" xr:uid="{00000000-0004-0000-0000-000004000000}"/>
    <hyperlink ref="B14" location="'3'!A1" display="3. Evolução Mensal e Timestral das Importações" xr:uid="{00000000-0004-0000-0000-000005000000}"/>
    <hyperlink ref="B16" location="'4'!A1" display="4 - Exportações por Tipo de Produto" xr:uid="{00000000-0004-0000-0000-000006000000}"/>
    <hyperlink ref="B20" location="'6'!A1" display="6 - Evolução das Exportações de Vinho (NC 2204) por Mercado / Acondicionamento" xr:uid="{56FF14C1-E2A3-483B-A1FF-E6EC5C395427}"/>
    <hyperlink ref="B24" location="'8'!A1" display="8 - Evolução das Exportações com Destino a uma Selecção de Mercados" xr:uid="{54F53325-7E45-40D8-91BE-AF0ABBD7EF28}"/>
    <hyperlink ref="B30" location="'11'!A1" display="11 - Evolução das Exportações de Vinho com DOP + Vinho com IGP + Vinho (ex-vinho mesa) com Destino a uma Selecção de Mercados" xr:uid="{30DD850B-1E4A-4E70-AB04-C6DC3D89DFED}"/>
    <hyperlink ref="B32" location="'12'!A1" display="12 - Evolução das Exportações de Vinho com DOP + IGP por Mercado / Acondicionamento" xr:uid="{B9DEB847-51C4-4A0E-9D56-35301BC50610}"/>
    <hyperlink ref="B34" location="'13'!A1" display="13 - Evolução das Exportações de Vinho com DOP + Vinho com IGP com Destino a uma Selecção de Mercados" xr:uid="{80FD4D7E-7306-4B27-BB2E-AE035CD05539}"/>
    <hyperlink ref="B36" location="'14'!A1" display="14 - Evolução das Exportações de Vinho com DOP por Mercado / Acondicionamento" xr:uid="{48661EB9-B113-4F34-9144-8051207985CA}"/>
    <hyperlink ref="B38" location="'15'!A1" display="15 - Evolução das Exportações de Vinho com DOP com Destino a uma Selecção de Mercados" xr:uid="{92875B0D-926B-45F3-9A80-BDEAE4CDD9AA}"/>
    <hyperlink ref="B40" location="'17'!A1" display="17 - Evolução das Exportações de Vinho com IGP por Mercado / Acondicionamento" xr:uid="{6263D861-1850-4E3A-A173-3B67C751DE14}"/>
    <hyperlink ref="B42" location="'18'!A1" display="18 - Evolução das Exportações de Vinho com IGP com Destino a uma Seleção de Mercados" xr:uid="{B3868B5E-2771-43CF-9802-52F64E2AC8A7}"/>
    <hyperlink ref="B44" location="'19'!A1" display="19 - Evolução das Exportações de Vinho ( ex-vinho mesa) por Mercado / Acondicionamento" xr:uid="{C8408116-018E-402A-A3E2-D8BC1C13F70F}"/>
    <hyperlink ref="B46" location="'20'!A1" display="20 - Evolução das Exportações de Vinho (ex-vinho mesa) com Destino a uma Seleção de Mercados" xr:uid="{4337DBAB-C2E7-4083-94FD-41927BB38508}"/>
    <hyperlink ref="B48" location="'21'!A1" display="21- Evolução das Exportações de Vinhos Espumantes e Espumosos por Mercado" xr:uid="{6EEDDA6B-FB25-4CF5-92F3-CE3292B3DE11}"/>
    <hyperlink ref="B50" location="'22'!A1" display="22 - Evolução das Exportações de Vinhos Espumantes e Espumosos com Destino a uma Seleção de Mercados" xr:uid="{D095C1A3-19E8-4710-918E-BEBC62AB51AE}"/>
    <hyperlink ref="B52" location="'23'!A1" display="23 - Evolução das Exportações de Vinho Licoroso com DOP Porto por Mercado" xr:uid="{4AEE1043-9B41-4FF2-96C3-4BA21CBC6FE3}"/>
    <hyperlink ref="B54" location="'24'!A1" display="24 - Evolução das Exportações de Vinho Licoroso com DOP Porto com Destino a uma Seleção de Mercados" xr:uid="{5BC242E6-E20D-4973-899C-56568A7C9AAA}"/>
    <hyperlink ref="B56" location="'25'!A1" display="25 - Evolução das Exportações de Vinho Licoroso com DOP Madeira por Mercado" xr:uid="{3E4F9072-9FC1-4755-B488-50267D2385D1}"/>
    <hyperlink ref="B58" location="'26'!A1" display="26 - Evolução das Exportações de Vinho Licoroso com DOP Madeira com Destino a uma Seleção de Mercados" xr:uid="{43AF9C40-38A9-4672-BFEE-55698E7683D9}"/>
  </hyperlinks>
  <pageMargins left="0.31496062992125984" right="0.31496062992125984" top="0.35433070866141736" bottom="0.35433070866141736" header="0.31496062992125984" footer="0.31496062992125984"/>
  <pageSetup paperSize="9" scale="81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A1:A27"/>
  <sheetViews>
    <sheetView showGridLines="0" showRowColHeaders="0" workbookViewId="0">
      <selection activeCell="A20" sqref="A20"/>
    </sheetView>
  </sheetViews>
  <sheetFormatPr defaultRowHeight="15"/>
  <cols>
    <col min="1" max="1" width="152.5703125" customWidth="1"/>
  </cols>
  <sheetData>
    <row r="1" spans="1:1" ht="18.75">
      <c r="A1" s="7" t="s">
        <v>27</v>
      </c>
    </row>
    <row r="3" spans="1:1" ht="46.5" customHeight="1">
      <c r="A3" s="6" t="s">
        <v>28</v>
      </c>
    </row>
    <row r="5" spans="1:1">
      <c r="A5" t="s">
        <v>32</v>
      </c>
    </row>
    <row r="7" spans="1:1">
      <c r="A7" t="s">
        <v>123</v>
      </c>
    </row>
    <row r="9" spans="1:1">
      <c r="A9" t="s">
        <v>92</v>
      </c>
    </row>
    <row r="11" spans="1:1">
      <c r="A11" t="s">
        <v>99</v>
      </c>
    </row>
    <row r="13" spans="1:1">
      <c r="A13" t="s">
        <v>105</v>
      </c>
    </row>
    <row r="15" spans="1:1">
      <c r="A15" t="s">
        <v>104</v>
      </c>
    </row>
    <row r="17" spans="1:1">
      <c r="A17" t="s">
        <v>119</v>
      </c>
    </row>
    <row r="19" spans="1:1">
      <c r="A19" t="s">
        <v>120</v>
      </c>
    </row>
    <row r="21" spans="1:1">
      <c r="A21" t="s">
        <v>121</v>
      </c>
    </row>
    <row r="23" spans="1:1">
      <c r="A23" t="s">
        <v>122</v>
      </c>
    </row>
    <row r="25" spans="1:1">
      <c r="A25" t="s">
        <v>124</v>
      </c>
    </row>
    <row r="27" spans="1:1">
      <c r="A27" t="s">
        <v>177</v>
      </c>
    </row>
  </sheetData>
  <customSheetViews>
    <customSheetView guid="{D2454DF7-9151-402B-B9E4-208D72282370}" showGridLines="0" showRowCol="0">
      <pageMargins left="0.7" right="0.7" top="0.75" bottom="0.75" header="0.3" footer="0.3"/>
      <pageSetup paperSize="9" orientation="portrait" horizontalDpi="4294967292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4151A-DA90-446D-B4B5-9E564B659768}">
  <sheetPr codeName="Folha3">
    <pageSetUpPr fitToPage="1"/>
  </sheetPr>
  <dimension ref="A1:AM36"/>
  <sheetViews>
    <sheetView showGridLines="0" topLeftCell="I1" zoomScaleNormal="100" workbookViewId="0">
      <selection activeCell="X30" sqref="X30:Y30"/>
    </sheetView>
  </sheetViews>
  <sheetFormatPr defaultRowHeight="15"/>
  <cols>
    <col min="1" max="1" width="19.42578125" bestFit="1" customWidth="1"/>
    <col min="21" max="21" width="18.5703125" customWidth="1"/>
    <col min="22" max="23" width="9.140625" customWidth="1"/>
    <col min="24" max="25" width="9.7109375" customWidth="1"/>
    <col min="263" max="263" width="19.42578125" bestFit="1" customWidth="1"/>
    <col min="273" max="273" width="18.5703125" customWidth="1"/>
    <col min="274" max="275" width="9.140625" customWidth="1"/>
    <col min="276" max="276" width="0" hidden="1" customWidth="1"/>
    <col min="277" max="278" width="9.85546875" customWidth="1"/>
    <col min="519" max="519" width="19.42578125" bestFit="1" customWidth="1"/>
    <col min="529" max="529" width="18.5703125" customWidth="1"/>
    <col min="530" max="531" width="9.140625" customWidth="1"/>
    <col min="532" max="532" width="0" hidden="1" customWidth="1"/>
    <col min="533" max="534" width="9.85546875" customWidth="1"/>
    <col min="775" max="775" width="19.42578125" bestFit="1" customWidth="1"/>
    <col min="785" max="785" width="18.5703125" customWidth="1"/>
    <col min="786" max="787" width="9.140625" customWidth="1"/>
    <col min="788" max="788" width="0" hidden="1" customWidth="1"/>
    <col min="789" max="790" width="9.85546875" customWidth="1"/>
    <col min="1031" max="1031" width="19.42578125" bestFit="1" customWidth="1"/>
    <col min="1041" max="1041" width="18.5703125" customWidth="1"/>
    <col min="1042" max="1043" width="9.140625" customWidth="1"/>
    <col min="1044" max="1044" width="0" hidden="1" customWidth="1"/>
    <col min="1045" max="1046" width="9.85546875" customWidth="1"/>
    <col min="1287" max="1287" width="19.42578125" bestFit="1" customWidth="1"/>
    <col min="1297" max="1297" width="18.5703125" customWidth="1"/>
    <col min="1298" max="1299" width="9.140625" customWidth="1"/>
    <col min="1300" max="1300" width="0" hidden="1" customWidth="1"/>
    <col min="1301" max="1302" width="9.85546875" customWidth="1"/>
    <col min="1543" max="1543" width="19.42578125" bestFit="1" customWidth="1"/>
    <col min="1553" max="1553" width="18.5703125" customWidth="1"/>
    <col min="1554" max="1555" width="9.140625" customWidth="1"/>
    <col min="1556" max="1556" width="0" hidden="1" customWidth="1"/>
    <col min="1557" max="1558" width="9.85546875" customWidth="1"/>
    <col min="1799" max="1799" width="19.42578125" bestFit="1" customWidth="1"/>
    <col min="1809" max="1809" width="18.5703125" customWidth="1"/>
    <col min="1810" max="1811" width="9.140625" customWidth="1"/>
    <col min="1812" max="1812" width="0" hidden="1" customWidth="1"/>
    <col min="1813" max="1814" width="9.85546875" customWidth="1"/>
    <col min="2055" max="2055" width="19.42578125" bestFit="1" customWidth="1"/>
    <col min="2065" max="2065" width="18.5703125" customWidth="1"/>
    <col min="2066" max="2067" width="9.140625" customWidth="1"/>
    <col min="2068" max="2068" width="0" hidden="1" customWidth="1"/>
    <col min="2069" max="2070" width="9.85546875" customWidth="1"/>
    <col min="2311" max="2311" width="19.42578125" bestFit="1" customWidth="1"/>
    <col min="2321" max="2321" width="18.5703125" customWidth="1"/>
    <col min="2322" max="2323" width="9.140625" customWidth="1"/>
    <col min="2324" max="2324" width="0" hidden="1" customWidth="1"/>
    <col min="2325" max="2326" width="9.85546875" customWidth="1"/>
    <col min="2567" max="2567" width="19.42578125" bestFit="1" customWidth="1"/>
    <col min="2577" max="2577" width="18.5703125" customWidth="1"/>
    <col min="2578" max="2579" width="9.140625" customWidth="1"/>
    <col min="2580" max="2580" width="0" hidden="1" customWidth="1"/>
    <col min="2581" max="2582" width="9.85546875" customWidth="1"/>
    <col min="2823" max="2823" width="19.42578125" bestFit="1" customWidth="1"/>
    <col min="2833" max="2833" width="18.5703125" customWidth="1"/>
    <col min="2834" max="2835" width="9.140625" customWidth="1"/>
    <col min="2836" max="2836" width="0" hidden="1" customWidth="1"/>
    <col min="2837" max="2838" width="9.85546875" customWidth="1"/>
    <col min="3079" max="3079" width="19.42578125" bestFit="1" customWidth="1"/>
    <col min="3089" max="3089" width="18.5703125" customWidth="1"/>
    <col min="3090" max="3091" width="9.140625" customWidth="1"/>
    <col min="3092" max="3092" width="0" hidden="1" customWidth="1"/>
    <col min="3093" max="3094" width="9.85546875" customWidth="1"/>
    <col min="3335" max="3335" width="19.42578125" bestFit="1" customWidth="1"/>
    <col min="3345" max="3345" width="18.5703125" customWidth="1"/>
    <col min="3346" max="3347" width="9.140625" customWidth="1"/>
    <col min="3348" max="3348" width="0" hidden="1" customWidth="1"/>
    <col min="3349" max="3350" width="9.85546875" customWidth="1"/>
    <col min="3591" max="3591" width="19.42578125" bestFit="1" customWidth="1"/>
    <col min="3601" max="3601" width="18.5703125" customWidth="1"/>
    <col min="3602" max="3603" width="9.140625" customWidth="1"/>
    <col min="3604" max="3604" width="0" hidden="1" customWidth="1"/>
    <col min="3605" max="3606" width="9.85546875" customWidth="1"/>
    <col min="3847" max="3847" width="19.42578125" bestFit="1" customWidth="1"/>
    <col min="3857" max="3857" width="18.5703125" customWidth="1"/>
    <col min="3858" max="3859" width="9.140625" customWidth="1"/>
    <col min="3860" max="3860" width="0" hidden="1" customWidth="1"/>
    <col min="3861" max="3862" width="9.85546875" customWidth="1"/>
    <col min="4103" max="4103" width="19.42578125" bestFit="1" customWidth="1"/>
    <col min="4113" max="4113" width="18.5703125" customWidth="1"/>
    <col min="4114" max="4115" width="9.140625" customWidth="1"/>
    <col min="4116" max="4116" width="0" hidden="1" customWidth="1"/>
    <col min="4117" max="4118" width="9.85546875" customWidth="1"/>
    <col min="4359" max="4359" width="19.42578125" bestFit="1" customWidth="1"/>
    <col min="4369" max="4369" width="18.5703125" customWidth="1"/>
    <col min="4370" max="4371" width="9.140625" customWidth="1"/>
    <col min="4372" max="4372" width="0" hidden="1" customWidth="1"/>
    <col min="4373" max="4374" width="9.85546875" customWidth="1"/>
    <col min="4615" max="4615" width="19.42578125" bestFit="1" customWidth="1"/>
    <col min="4625" max="4625" width="18.5703125" customWidth="1"/>
    <col min="4626" max="4627" width="9.140625" customWidth="1"/>
    <col min="4628" max="4628" width="0" hidden="1" customWidth="1"/>
    <col min="4629" max="4630" width="9.85546875" customWidth="1"/>
    <col min="4871" max="4871" width="19.42578125" bestFit="1" customWidth="1"/>
    <col min="4881" max="4881" width="18.5703125" customWidth="1"/>
    <col min="4882" max="4883" width="9.140625" customWidth="1"/>
    <col min="4884" max="4884" width="0" hidden="1" customWidth="1"/>
    <col min="4885" max="4886" width="9.85546875" customWidth="1"/>
    <col min="5127" max="5127" width="19.42578125" bestFit="1" customWidth="1"/>
    <col min="5137" max="5137" width="18.5703125" customWidth="1"/>
    <col min="5138" max="5139" width="9.140625" customWidth="1"/>
    <col min="5140" max="5140" width="0" hidden="1" customWidth="1"/>
    <col min="5141" max="5142" width="9.85546875" customWidth="1"/>
    <col min="5383" max="5383" width="19.42578125" bestFit="1" customWidth="1"/>
    <col min="5393" max="5393" width="18.5703125" customWidth="1"/>
    <col min="5394" max="5395" width="9.140625" customWidth="1"/>
    <col min="5396" max="5396" width="0" hidden="1" customWidth="1"/>
    <col min="5397" max="5398" width="9.85546875" customWidth="1"/>
    <col min="5639" max="5639" width="19.42578125" bestFit="1" customWidth="1"/>
    <col min="5649" max="5649" width="18.5703125" customWidth="1"/>
    <col min="5650" max="5651" width="9.140625" customWidth="1"/>
    <col min="5652" max="5652" width="0" hidden="1" customWidth="1"/>
    <col min="5653" max="5654" width="9.85546875" customWidth="1"/>
    <col min="5895" max="5895" width="19.42578125" bestFit="1" customWidth="1"/>
    <col min="5905" max="5905" width="18.5703125" customWidth="1"/>
    <col min="5906" max="5907" width="9.140625" customWidth="1"/>
    <col min="5908" max="5908" width="0" hidden="1" customWidth="1"/>
    <col min="5909" max="5910" width="9.85546875" customWidth="1"/>
    <col min="6151" max="6151" width="19.42578125" bestFit="1" customWidth="1"/>
    <col min="6161" max="6161" width="18.5703125" customWidth="1"/>
    <col min="6162" max="6163" width="9.140625" customWidth="1"/>
    <col min="6164" max="6164" width="0" hidden="1" customWidth="1"/>
    <col min="6165" max="6166" width="9.85546875" customWidth="1"/>
    <col min="6407" max="6407" width="19.42578125" bestFit="1" customWidth="1"/>
    <col min="6417" max="6417" width="18.5703125" customWidth="1"/>
    <col min="6418" max="6419" width="9.140625" customWidth="1"/>
    <col min="6420" max="6420" width="0" hidden="1" customWidth="1"/>
    <col min="6421" max="6422" width="9.85546875" customWidth="1"/>
    <col min="6663" max="6663" width="19.42578125" bestFit="1" customWidth="1"/>
    <col min="6673" max="6673" width="18.5703125" customWidth="1"/>
    <col min="6674" max="6675" width="9.140625" customWidth="1"/>
    <col min="6676" max="6676" width="0" hidden="1" customWidth="1"/>
    <col min="6677" max="6678" width="9.85546875" customWidth="1"/>
    <col min="6919" max="6919" width="19.42578125" bestFit="1" customWidth="1"/>
    <col min="6929" max="6929" width="18.5703125" customWidth="1"/>
    <col min="6930" max="6931" width="9.140625" customWidth="1"/>
    <col min="6932" max="6932" width="0" hidden="1" customWidth="1"/>
    <col min="6933" max="6934" width="9.85546875" customWidth="1"/>
    <col min="7175" max="7175" width="19.42578125" bestFit="1" customWidth="1"/>
    <col min="7185" max="7185" width="18.5703125" customWidth="1"/>
    <col min="7186" max="7187" width="9.140625" customWidth="1"/>
    <col min="7188" max="7188" width="0" hidden="1" customWidth="1"/>
    <col min="7189" max="7190" width="9.85546875" customWidth="1"/>
    <col min="7431" max="7431" width="19.42578125" bestFit="1" customWidth="1"/>
    <col min="7441" max="7441" width="18.5703125" customWidth="1"/>
    <col min="7442" max="7443" width="9.140625" customWidth="1"/>
    <col min="7444" max="7444" width="0" hidden="1" customWidth="1"/>
    <col min="7445" max="7446" width="9.85546875" customWidth="1"/>
    <col min="7687" max="7687" width="19.42578125" bestFit="1" customWidth="1"/>
    <col min="7697" max="7697" width="18.5703125" customWidth="1"/>
    <col min="7698" max="7699" width="9.140625" customWidth="1"/>
    <col min="7700" max="7700" width="0" hidden="1" customWidth="1"/>
    <col min="7701" max="7702" width="9.85546875" customWidth="1"/>
    <col min="7943" max="7943" width="19.42578125" bestFit="1" customWidth="1"/>
    <col min="7953" max="7953" width="18.5703125" customWidth="1"/>
    <col min="7954" max="7955" width="9.140625" customWidth="1"/>
    <col min="7956" max="7956" width="0" hidden="1" customWidth="1"/>
    <col min="7957" max="7958" width="9.85546875" customWidth="1"/>
    <col min="8199" max="8199" width="19.42578125" bestFit="1" customWidth="1"/>
    <col min="8209" max="8209" width="18.5703125" customWidth="1"/>
    <col min="8210" max="8211" width="9.140625" customWidth="1"/>
    <col min="8212" max="8212" width="0" hidden="1" customWidth="1"/>
    <col min="8213" max="8214" width="9.85546875" customWidth="1"/>
    <col min="8455" max="8455" width="19.42578125" bestFit="1" customWidth="1"/>
    <col min="8465" max="8465" width="18.5703125" customWidth="1"/>
    <col min="8466" max="8467" width="9.140625" customWidth="1"/>
    <col min="8468" max="8468" width="0" hidden="1" customWidth="1"/>
    <col min="8469" max="8470" width="9.85546875" customWidth="1"/>
    <col min="8711" max="8711" width="19.42578125" bestFit="1" customWidth="1"/>
    <col min="8721" max="8721" width="18.5703125" customWidth="1"/>
    <col min="8722" max="8723" width="9.140625" customWidth="1"/>
    <col min="8724" max="8724" width="0" hidden="1" customWidth="1"/>
    <col min="8725" max="8726" width="9.85546875" customWidth="1"/>
    <col min="8967" max="8967" width="19.42578125" bestFit="1" customWidth="1"/>
    <col min="8977" max="8977" width="18.5703125" customWidth="1"/>
    <col min="8978" max="8979" width="9.140625" customWidth="1"/>
    <col min="8980" max="8980" width="0" hidden="1" customWidth="1"/>
    <col min="8981" max="8982" width="9.85546875" customWidth="1"/>
    <col min="9223" max="9223" width="19.42578125" bestFit="1" customWidth="1"/>
    <col min="9233" max="9233" width="18.5703125" customWidth="1"/>
    <col min="9234" max="9235" width="9.140625" customWidth="1"/>
    <col min="9236" max="9236" width="0" hidden="1" customWidth="1"/>
    <col min="9237" max="9238" width="9.85546875" customWidth="1"/>
    <col min="9479" max="9479" width="19.42578125" bestFit="1" customWidth="1"/>
    <col min="9489" max="9489" width="18.5703125" customWidth="1"/>
    <col min="9490" max="9491" width="9.140625" customWidth="1"/>
    <col min="9492" max="9492" width="0" hidden="1" customWidth="1"/>
    <col min="9493" max="9494" width="9.85546875" customWidth="1"/>
    <col min="9735" max="9735" width="19.42578125" bestFit="1" customWidth="1"/>
    <col min="9745" max="9745" width="18.5703125" customWidth="1"/>
    <col min="9746" max="9747" width="9.140625" customWidth="1"/>
    <col min="9748" max="9748" width="0" hidden="1" customWidth="1"/>
    <col min="9749" max="9750" width="9.85546875" customWidth="1"/>
    <col min="9991" max="9991" width="19.42578125" bestFit="1" customWidth="1"/>
    <col min="10001" max="10001" width="18.5703125" customWidth="1"/>
    <col min="10002" max="10003" width="9.140625" customWidth="1"/>
    <col min="10004" max="10004" width="0" hidden="1" customWidth="1"/>
    <col min="10005" max="10006" width="9.85546875" customWidth="1"/>
    <col min="10247" max="10247" width="19.42578125" bestFit="1" customWidth="1"/>
    <col min="10257" max="10257" width="18.5703125" customWidth="1"/>
    <col min="10258" max="10259" width="9.140625" customWidth="1"/>
    <col min="10260" max="10260" width="0" hidden="1" customWidth="1"/>
    <col min="10261" max="10262" width="9.85546875" customWidth="1"/>
    <col min="10503" max="10503" width="19.42578125" bestFit="1" customWidth="1"/>
    <col min="10513" max="10513" width="18.5703125" customWidth="1"/>
    <col min="10514" max="10515" width="9.140625" customWidth="1"/>
    <col min="10516" max="10516" width="0" hidden="1" customWidth="1"/>
    <col min="10517" max="10518" width="9.85546875" customWidth="1"/>
    <col min="10759" max="10759" width="19.42578125" bestFit="1" customWidth="1"/>
    <col min="10769" max="10769" width="18.5703125" customWidth="1"/>
    <col min="10770" max="10771" width="9.140625" customWidth="1"/>
    <col min="10772" max="10772" width="0" hidden="1" customWidth="1"/>
    <col min="10773" max="10774" width="9.85546875" customWidth="1"/>
    <col min="11015" max="11015" width="19.42578125" bestFit="1" customWidth="1"/>
    <col min="11025" max="11025" width="18.5703125" customWidth="1"/>
    <col min="11026" max="11027" width="9.140625" customWidth="1"/>
    <col min="11028" max="11028" width="0" hidden="1" customWidth="1"/>
    <col min="11029" max="11030" width="9.85546875" customWidth="1"/>
    <col min="11271" max="11271" width="19.42578125" bestFit="1" customWidth="1"/>
    <col min="11281" max="11281" width="18.5703125" customWidth="1"/>
    <col min="11282" max="11283" width="9.140625" customWidth="1"/>
    <col min="11284" max="11284" width="0" hidden="1" customWidth="1"/>
    <col min="11285" max="11286" width="9.85546875" customWidth="1"/>
    <col min="11527" max="11527" width="19.42578125" bestFit="1" customWidth="1"/>
    <col min="11537" max="11537" width="18.5703125" customWidth="1"/>
    <col min="11538" max="11539" width="9.140625" customWidth="1"/>
    <col min="11540" max="11540" width="0" hidden="1" customWidth="1"/>
    <col min="11541" max="11542" width="9.85546875" customWidth="1"/>
    <col min="11783" max="11783" width="19.42578125" bestFit="1" customWidth="1"/>
    <col min="11793" max="11793" width="18.5703125" customWidth="1"/>
    <col min="11794" max="11795" width="9.140625" customWidth="1"/>
    <col min="11796" max="11796" width="0" hidden="1" customWidth="1"/>
    <col min="11797" max="11798" width="9.85546875" customWidth="1"/>
    <col min="12039" max="12039" width="19.42578125" bestFit="1" customWidth="1"/>
    <col min="12049" max="12049" width="18.5703125" customWidth="1"/>
    <col min="12050" max="12051" width="9.140625" customWidth="1"/>
    <col min="12052" max="12052" width="0" hidden="1" customWidth="1"/>
    <col min="12053" max="12054" width="9.85546875" customWidth="1"/>
    <col min="12295" max="12295" width="19.42578125" bestFit="1" customWidth="1"/>
    <col min="12305" max="12305" width="18.5703125" customWidth="1"/>
    <col min="12306" max="12307" width="9.140625" customWidth="1"/>
    <col min="12308" max="12308" width="0" hidden="1" customWidth="1"/>
    <col min="12309" max="12310" width="9.85546875" customWidth="1"/>
    <col min="12551" max="12551" width="19.42578125" bestFit="1" customWidth="1"/>
    <col min="12561" max="12561" width="18.5703125" customWidth="1"/>
    <col min="12562" max="12563" width="9.140625" customWidth="1"/>
    <col min="12564" max="12564" width="0" hidden="1" customWidth="1"/>
    <col min="12565" max="12566" width="9.85546875" customWidth="1"/>
    <col min="12807" max="12807" width="19.42578125" bestFit="1" customWidth="1"/>
    <col min="12817" max="12817" width="18.5703125" customWidth="1"/>
    <col min="12818" max="12819" width="9.140625" customWidth="1"/>
    <col min="12820" max="12820" width="0" hidden="1" customWidth="1"/>
    <col min="12821" max="12822" width="9.85546875" customWidth="1"/>
    <col min="13063" max="13063" width="19.42578125" bestFit="1" customWidth="1"/>
    <col min="13073" max="13073" width="18.5703125" customWidth="1"/>
    <col min="13074" max="13075" width="9.140625" customWidth="1"/>
    <col min="13076" max="13076" width="0" hidden="1" customWidth="1"/>
    <col min="13077" max="13078" width="9.85546875" customWidth="1"/>
    <col min="13319" max="13319" width="19.42578125" bestFit="1" customWidth="1"/>
    <col min="13329" max="13329" width="18.5703125" customWidth="1"/>
    <col min="13330" max="13331" width="9.140625" customWidth="1"/>
    <col min="13332" max="13332" width="0" hidden="1" customWidth="1"/>
    <col min="13333" max="13334" width="9.85546875" customWidth="1"/>
    <col min="13575" max="13575" width="19.42578125" bestFit="1" customWidth="1"/>
    <col min="13585" max="13585" width="18.5703125" customWidth="1"/>
    <col min="13586" max="13587" width="9.140625" customWidth="1"/>
    <col min="13588" max="13588" width="0" hidden="1" customWidth="1"/>
    <col min="13589" max="13590" width="9.85546875" customWidth="1"/>
    <col min="13831" max="13831" width="19.42578125" bestFit="1" customWidth="1"/>
    <col min="13841" max="13841" width="18.5703125" customWidth="1"/>
    <col min="13842" max="13843" width="9.140625" customWidth="1"/>
    <col min="13844" max="13844" width="0" hidden="1" customWidth="1"/>
    <col min="13845" max="13846" width="9.85546875" customWidth="1"/>
    <col min="14087" max="14087" width="19.42578125" bestFit="1" customWidth="1"/>
    <col min="14097" max="14097" width="18.5703125" customWidth="1"/>
    <col min="14098" max="14099" width="9.140625" customWidth="1"/>
    <col min="14100" max="14100" width="0" hidden="1" customWidth="1"/>
    <col min="14101" max="14102" width="9.85546875" customWidth="1"/>
    <col min="14343" max="14343" width="19.42578125" bestFit="1" customWidth="1"/>
    <col min="14353" max="14353" width="18.5703125" customWidth="1"/>
    <col min="14354" max="14355" width="9.140625" customWidth="1"/>
    <col min="14356" max="14356" width="0" hidden="1" customWidth="1"/>
    <col min="14357" max="14358" width="9.85546875" customWidth="1"/>
    <col min="14599" max="14599" width="19.42578125" bestFit="1" customWidth="1"/>
    <col min="14609" max="14609" width="18.5703125" customWidth="1"/>
    <col min="14610" max="14611" width="9.140625" customWidth="1"/>
    <col min="14612" max="14612" width="0" hidden="1" customWidth="1"/>
    <col min="14613" max="14614" width="9.85546875" customWidth="1"/>
    <col min="14855" max="14855" width="19.42578125" bestFit="1" customWidth="1"/>
    <col min="14865" max="14865" width="18.5703125" customWidth="1"/>
    <col min="14866" max="14867" width="9.140625" customWidth="1"/>
    <col min="14868" max="14868" width="0" hidden="1" customWidth="1"/>
    <col min="14869" max="14870" width="9.85546875" customWidth="1"/>
    <col min="15111" max="15111" width="19.42578125" bestFit="1" customWidth="1"/>
    <col min="15121" max="15121" width="18.5703125" customWidth="1"/>
    <col min="15122" max="15123" width="9.140625" customWidth="1"/>
    <col min="15124" max="15124" width="0" hidden="1" customWidth="1"/>
    <col min="15125" max="15126" width="9.85546875" customWidth="1"/>
    <col min="15367" max="15367" width="19.42578125" bestFit="1" customWidth="1"/>
    <col min="15377" max="15377" width="18.5703125" customWidth="1"/>
    <col min="15378" max="15379" width="9.140625" customWidth="1"/>
    <col min="15380" max="15380" width="0" hidden="1" customWidth="1"/>
    <col min="15381" max="15382" width="9.85546875" customWidth="1"/>
    <col min="15623" max="15623" width="19.42578125" bestFit="1" customWidth="1"/>
    <col min="15633" max="15633" width="18.5703125" customWidth="1"/>
    <col min="15634" max="15635" width="9.140625" customWidth="1"/>
    <col min="15636" max="15636" width="0" hidden="1" customWidth="1"/>
    <col min="15637" max="15638" width="9.85546875" customWidth="1"/>
    <col min="15879" max="15879" width="19.42578125" bestFit="1" customWidth="1"/>
    <col min="15889" max="15889" width="18.5703125" customWidth="1"/>
    <col min="15890" max="15891" width="9.140625" customWidth="1"/>
    <col min="15892" max="15892" width="0" hidden="1" customWidth="1"/>
    <col min="15893" max="15894" width="9.85546875" customWidth="1"/>
    <col min="16135" max="16135" width="19.42578125" bestFit="1" customWidth="1"/>
    <col min="16145" max="16145" width="18.5703125" customWidth="1"/>
    <col min="16146" max="16147" width="9.140625" customWidth="1"/>
    <col min="16148" max="16148" width="0" hidden="1" customWidth="1"/>
    <col min="16149" max="16150" width="9.85546875" customWidth="1"/>
  </cols>
  <sheetData>
    <row r="1" spans="1:39" ht="15.75">
      <c r="A1" s="4" t="s">
        <v>47</v>
      </c>
    </row>
    <row r="2" spans="1:39" ht="15.75" thickBot="1"/>
    <row r="3" spans="1:39" ht="22.5" customHeight="1">
      <c r="A3" s="450" t="s">
        <v>3</v>
      </c>
      <c r="B3" s="452">
        <v>2007</v>
      </c>
      <c r="C3" s="444">
        <v>2008</v>
      </c>
      <c r="D3" s="444">
        <v>2009</v>
      </c>
      <c r="E3" s="444">
        <v>2010</v>
      </c>
      <c r="F3" s="444">
        <v>2011</v>
      </c>
      <c r="G3" s="444">
        <v>2012</v>
      </c>
      <c r="H3" s="444">
        <v>2013</v>
      </c>
      <c r="I3" s="444">
        <v>2014</v>
      </c>
      <c r="J3" s="444">
        <v>2015</v>
      </c>
      <c r="K3" s="444">
        <v>2016</v>
      </c>
      <c r="L3" s="458">
        <v>2017</v>
      </c>
      <c r="M3" s="444">
        <v>2018</v>
      </c>
      <c r="N3" s="444">
        <v>2019</v>
      </c>
      <c r="O3" s="454">
        <v>2020</v>
      </c>
      <c r="P3" s="458">
        <v>2021</v>
      </c>
      <c r="Q3" s="442">
        <v>2022</v>
      </c>
      <c r="R3" s="442">
        <v>2023</v>
      </c>
      <c r="S3" s="442">
        <v>2024</v>
      </c>
      <c r="T3" s="448">
        <v>2025</v>
      </c>
      <c r="U3" s="268" t="s">
        <v>48</v>
      </c>
      <c r="V3" s="446" t="s">
        <v>202</v>
      </c>
      <c r="W3" s="447"/>
      <c r="X3" s="440" t="s">
        <v>118</v>
      </c>
      <c r="Y3" s="441"/>
    </row>
    <row r="4" spans="1:39" ht="31.5" customHeight="1" thickBot="1">
      <c r="A4" s="451"/>
      <c r="B4" s="453"/>
      <c r="C4" s="445"/>
      <c r="D4" s="445"/>
      <c r="E4" s="445"/>
      <c r="F4" s="445"/>
      <c r="G4" s="445"/>
      <c r="H4" s="445"/>
      <c r="I4" s="445"/>
      <c r="J4" s="445"/>
      <c r="K4" s="445"/>
      <c r="L4" s="459"/>
      <c r="M4" s="445"/>
      <c r="N4" s="445"/>
      <c r="O4" s="455"/>
      <c r="P4" s="459"/>
      <c r="Q4" s="443"/>
      <c r="R4" s="443"/>
      <c r="S4" s="443"/>
      <c r="T4" s="449"/>
      <c r="U4" s="174" t="s">
        <v>164</v>
      </c>
      <c r="V4" s="127">
        <v>2025</v>
      </c>
      <c r="W4" s="261">
        <v>2026</v>
      </c>
      <c r="X4" s="294" t="s">
        <v>208</v>
      </c>
      <c r="Y4" s="295" t="s">
        <v>209</v>
      </c>
    </row>
    <row r="5" spans="1:39" ht="3" customHeight="1" thickBot="1">
      <c r="A5" s="101"/>
      <c r="B5" s="101">
        <v>2007</v>
      </c>
      <c r="C5" s="101">
        <v>2008</v>
      </c>
      <c r="D5" s="101">
        <v>2009</v>
      </c>
      <c r="E5" s="101">
        <v>2010</v>
      </c>
      <c r="F5" s="101">
        <v>2011</v>
      </c>
      <c r="G5" s="101"/>
      <c r="H5" s="101"/>
      <c r="I5" s="101"/>
      <c r="J5" s="101"/>
      <c r="K5" s="101"/>
      <c r="L5" s="101"/>
      <c r="M5" s="101"/>
      <c r="N5" s="101"/>
      <c r="O5" s="270"/>
      <c r="P5" s="101"/>
      <c r="Q5" s="270"/>
      <c r="R5" s="270"/>
      <c r="S5" s="270"/>
      <c r="T5" s="301"/>
      <c r="U5" s="175"/>
      <c r="V5" s="101"/>
      <c r="W5" s="101"/>
      <c r="X5" s="101"/>
      <c r="Y5" s="101"/>
    </row>
    <row r="6" spans="1:39" ht="27.95" customHeight="1">
      <c r="A6" s="111" t="s">
        <v>49</v>
      </c>
      <c r="B6" s="115">
        <v>595986.61599999934</v>
      </c>
      <c r="C6" s="153">
        <v>575965.5770000004</v>
      </c>
      <c r="D6" s="153">
        <v>544011.29100000043</v>
      </c>
      <c r="E6" s="153">
        <v>614380.20499999926</v>
      </c>
      <c r="F6" s="153">
        <v>656918.26000000106</v>
      </c>
      <c r="G6" s="153">
        <v>703504.83500000078</v>
      </c>
      <c r="H6" s="153">
        <v>720793.56200000143</v>
      </c>
      <c r="I6" s="153">
        <v>726284.80299999879</v>
      </c>
      <c r="J6" s="153">
        <f>SUM('[1]2'!T7:T18)</f>
        <v>735533.90500000014</v>
      </c>
      <c r="K6" s="153">
        <v>723973.625</v>
      </c>
      <c r="L6" s="271">
        <v>778040.99999999534</v>
      </c>
      <c r="M6" s="153">
        <v>800341.53700000001</v>
      </c>
      <c r="N6" s="153">
        <v>819402.33799999987</v>
      </c>
      <c r="O6" s="153">
        <v>856189.67600000137</v>
      </c>
      <c r="P6" s="271">
        <v>925952.67900000024</v>
      </c>
      <c r="Q6" s="153">
        <v>938963.28799999994</v>
      </c>
      <c r="R6" s="153">
        <v>924632.3</v>
      </c>
      <c r="S6" s="153">
        <v>964013.41099999973</v>
      </c>
      <c r="T6" s="147">
        <v>954331.51500000025</v>
      </c>
      <c r="U6" s="100"/>
      <c r="V6" s="115">
        <v>603468.45100000082</v>
      </c>
      <c r="W6" s="147">
        <v>566010.20299999858</v>
      </c>
      <c r="X6" s="112">
        <v>951112.18099999987</v>
      </c>
      <c r="Y6" s="147">
        <v>912898.13</v>
      </c>
      <c r="AD6" s="101"/>
      <c r="AE6" s="101" t="s">
        <v>50</v>
      </c>
      <c r="AF6" s="101"/>
      <c r="AG6" s="101"/>
      <c r="AH6" s="101" t="s">
        <v>51</v>
      </c>
      <c r="AI6" s="101"/>
      <c r="AJ6" s="101"/>
      <c r="AK6" s="101" t="s">
        <v>52</v>
      </c>
      <c r="AL6" s="101"/>
      <c r="AM6" s="101"/>
    </row>
    <row r="7" spans="1:39" ht="27.95" customHeight="1" thickBot="1">
      <c r="A7" s="114" t="s">
        <v>53</v>
      </c>
      <c r="B7" s="272"/>
      <c r="C7" s="273">
        <f t="shared" ref="C7:O7" si="0">(C6-B6)/B6</f>
        <v>-3.3593101694751756E-2</v>
      </c>
      <c r="D7" s="273">
        <f t="shared" si="0"/>
        <v>-5.547950654696842E-2</v>
      </c>
      <c r="E7" s="273">
        <f t="shared" si="0"/>
        <v>0.12935193655750571</v>
      </c>
      <c r="F7" s="273">
        <f t="shared" si="0"/>
        <v>6.9237346278111039E-2</v>
      </c>
      <c r="G7" s="273">
        <f t="shared" si="0"/>
        <v>7.0916851968766473E-2</v>
      </c>
      <c r="H7" s="273">
        <f t="shared" si="0"/>
        <v>2.4575136004574345E-2</v>
      </c>
      <c r="I7" s="273">
        <f t="shared" si="0"/>
        <v>7.6183269239540599E-3</v>
      </c>
      <c r="J7" s="273">
        <f t="shared" si="0"/>
        <v>1.2734814169037992E-2</v>
      </c>
      <c r="K7" s="273">
        <f t="shared" si="0"/>
        <v>-1.5716855363724046E-2</v>
      </c>
      <c r="L7" s="274">
        <f t="shared" si="0"/>
        <v>7.4681415362328071E-2</v>
      </c>
      <c r="M7" s="273">
        <f t="shared" si="0"/>
        <v>2.8662418818551721E-2</v>
      </c>
      <c r="N7" s="273">
        <f t="shared" si="0"/>
        <v>2.3815833764479301E-2</v>
      </c>
      <c r="O7" s="273">
        <f t="shared" si="0"/>
        <v>4.4895329551770828E-2</v>
      </c>
      <c r="P7" s="277">
        <f>(P6-O6)/O6</f>
        <v>8.1480780433982658E-2</v>
      </c>
      <c r="Q7" s="277">
        <f t="shared" ref="Q7:T7" si="1">(Q6-P6)/P6</f>
        <v>1.4051051738465463E-2</v>
      </c>
      <c r="R7" s="277">
        <f t="shared" si="1"/>
        <v>-1.5262564770263836E-2</v>
      </c>
      <c r="S7" s="277">
        <f t="shared" si="1"/>
        <v>4.2591104593685168E-2</v>
      </c>
      <c r="T7" s="278">
        <f t="shared" si="1"/>
        <v>-1.0043320859982816E-2</v>
      </c>
      <c r="V7" s="118"/>
      <c r="W7" s="275">
        <f>(W6-V6)/V6</f>
        <v>-6.2071592869404509E-2</v>
      </c>
      <c r="Y7" s="275">
        <f>(Y6-X6)/X6</f>
        <v>-4.0178279453661911E-2</v>
      </c>
      <c r="AD7" s="101"/>
      <c r="AE7" s="101">
        <v>2012</v>
      </c>
      <c r="AF7" s="101">
        <v>2013</v>
      </c>
      <c r="AG7" s="101"/>
      <c r="AH7" s="101">
        <v>2012</v>
      </c>
      <c r="AI7" s="101">
        <v>2013</v>
      </c>
      <c r="AJ7" s="101"/>
      <c r="AK7" s="101">
        <v>2012</v>
      </c>
      <c r="AL7" s="101">
        <v>2013</v>
      </c>
      <c r="AM7" s="101"/>
    </row>
    <row r="8" spans="1:39" ht="27.95" customHeight="1">
      <c r="A8" s="111" t="s">
        <v>54</v>
      </c>
      <c r="B8" s="115">
        <v>63256.660999999986</v>
      </c>
      <c r="C8" s="153">
        <v>80362.627999999997</v>
      </c>
      <c r="D8" s="153">
        <v>79098.747999999992</v>
      </c>
      <c r="E8" s="153">
        <v>89493.365000000005</v>
      </c>
      <c r="F8" s="153">
        <v>81914.569000000003</v>
      </c>
      <c r="G8" s="153">
        <v>86371.3</v>
      </c>
      <c r="H8" s="153">
        <v>122399.001</v>
      </c>
      <c r="I8" s="153">
        <v>125153.99099999999</v>
      </c>
      <c r="J8" s="153">
        <v>116754.90900000001</v>
      </c>
      <c r="K8" s="153">
        <v>110190.53600000002</v>
      </c>
      <c r="L8" s="271">
        <v>137205.92600000018</v>
      </c>
      <c r="M8" s="153">
        <v>154727.05100000001</v>
      </c>
      <c r="N8" s="153">
        <v>169208.33799999999</v>
      </c>
      <c r="O8" s="153">
        <v>166254.71299999979</v>
      </c>
      <c r="P8" s="112">
        <v>167736.79199999999</v>
      </c>
      <c r="Q8" s="153">
        <v>205343.67499999999</v>
      </c>
      <c r="R8" s="153">
        <v>197581.58900000001</v>
      </c>
      <c r="S8" s="153">
        <v>153582.01600000003</v>
      </c>
      <c r="T8" s="147">
        <v>163317.69200000001</v>
      </c>
      <c r="U8" s="100"/>
      <c r="V8" s="115">
        <v>104329.89600000005</v>
      </c>
      <c r="W8" s="147">
        <v>103483.99800000004</v>
      </c>
      <c r="X8" s="112">
        <v>160025.81</v>
      </c>
      <c r="Y8" s="147">
        <v>164161.17499999999</v>
      </c>
      <c r="AD8" s="101" t="s">
        <v>55</v>
      </c>
      <c r="AE8" s="101"/>
      <c r="AF8" s="105"/>
      <c r="AG8" s="101"/>
      <c r="AH8" s="105"/>
      <c r="AI8" s="105"/>
      <c r="AJ8" s="101"/>
      <c r="AK8" s="101"/>
      <c r="AL8" s="105" t="e">
        <f>#REF!-#REF!</f>
        <v>#REF!</v>
      </c>
      <c r="AM8" s="101"/>
    </row>
    <row r="9" spans="1:39" ht="27.95" customHeight="1" thickBot="1">
      <c r="A9" s="113" t="s">
        <v>53</v>
      </c>
      <c r="B9" s="116"/>
      <c r="C9" s="276">
        <f t="shared" ref="C9:Q9" si="2">(C8-B8)/B8</f>
        <v>0.2704215924390953</v>
      </c>
      <c r="D9" s="276">
        <f t="shared" si="2"/>
        <v>-1.5727210912017519E-2</v>
      </c>
      <c r="E9" s="276">
        <f t="shared" si="2"/>
        <v>0.13141316724760313</v>
      </c>
      <c r="F9" s="276">
        <f t="shared" si="2"/>
        <v>-8.4685563002352207E-2</v>
      </c>
      <c r="G9" s="276">
        <f t="shared" si="2"/>
        <v>5.4407061581438577E-2</v>
      </c>
      <c r="H9" s="276">
        <f t="shared" si="2"/>
        <v>0.41712583925447455</v>
      </c>
      <c r="I9" s="276">
        <f t="shared" si="2"/>
        <v>2.250827194251357E-2</v>
      </c>
      <c r="J9" s="276">
        <f t="shared" si="2"/>
        <v>-6.7109981334913887E-2</v>
      </c>
      <c r="K9" s="276">
        <f t="shared" si="2"/>
        <v>-5.6223528896759203E-2</v>
      </c>
      <c r="L9" s="277">
        <f t="shared" si="2"/>
        <v>0.24516978481709314</v>
      </c>
      <c r="M9" s="276">
        <f t="shared" si="2"/>
        <v>0.12769947706194412</v>
      </c>
      <c r="N9" s="276">
        <f t="shared" si="2"/>
        <v>9.3592470782629861E-2</v>
      </c>
      <c r="O9" s="276">
        <f t="shared" si="2"/>
        <v>-1.7455552338089889E-2</v>
      </c>
      <c r="P9" s="285">
        <f t="shared" si="2"/>
        <v>8.9145081860037469E-3</v>
      </c>
      <c r="Q9" s="276">
        <f t="shared" si="2"/>
        <v>0.22420175413871041</v>
      </c>
      <c r="R9" s="276">
        <f t="shared" ref="R9" si="3">(R8-Q8)/Q8</f>
        <v>-3.7800463052976831E-2</v>
      </c>
      <c r="S9" s="276">
        <f t="shared" ref="S9:T9" si="4">(S8-R8)/R8</f>
        <v>-0.22269065261946028</v>
      </c>
      <c r="T9" s="278">
        <f t="shared" si="4"/>
        <v>6.3390729289554165E-2</v>
      </c>
      <c r="U9" s="10"/>
      <c r="V9" s="116"/>
      <c r="W9" s="278">
        <f>(W8-V8)/V8</f>
        <v>-8.1079156831519814E-3</v>
      </c>
      <c r="X9" s="296"/>
      <c r="Y9" s="278">
        <f>(Y8-X8)/X8</f>
        <v>2.584186263453371E-2</v>
      </c>
      <c r="AD9" s="101" t="s">
        <v>56</v>
      </c>
      <c r="AE9" s="101"/>
      <c r="AF9" s="105"/>
      <c r="AG9" s="101"/>
      <c r="AH9" s="105"/>
      <c r="AI9" s="105"/>
      <c r="AJ9" s="101"/>
      <c r="AK9" s="101"/>
      <c r="AL9" s="105" t="e">
        <f>#REF!-#REF!</f>
        <v>#REF!</v>
      </c>
      <c r="AM9" s="101"/>
    </row>
    <row r="10" spans="1:39" ht="27.95" customHeight="1">
      <c r="A10" s="8" t="s">
        <v>57</v>
      </c>
      <c r="B10" s="19">
        <f>(B6-B8)</f>
        <v>532729.95499999938</v>
      </c>
      <c r="C10" s="154">
        <f t="shared" ref="C10:L10" si="5">(C6-C8)</f>
        <v>495602.94900000037</v>
      </c>
      <c r="D10" s="154">
        <f t="shared" si="5"/>
        <v>464912.54300000041</v>
      </c>
      <c r="E10" s="154">
        <f t="shared" si="5"/>
        <v>524886.83999999927</v>
      </c>
      <c r="F10" s="154">
        <f t="shared" si="5"/>
        <v>575003.69100000104</v>
      </c>
      <c r="G10" s="154">
        <f t="shared" si="5"/>
        <v>617133.53500000073</v>
      </c>
      <c r="H10" s="154">
        <f t="shared" si="5"/>
        <v>598394.56100000138</v>
      </c>
      <c r="I10" s="154">
        <f t="shared" si="5"/>
        <v>601130.81199999875</v>
      </c>
      <c r="J10" s="154">
        <f t="shared" si="5"/>
        <v>618778.99600000016</v>
      </c>
      <c r="K10" s="154">
        <f t="shared" si="5"/>
        <v>613783.08899999992</v>
      </c>
      <c r="L10" s="279">
        <f t="shared" si="5"/>
        <v>640835.07399999513</v>
      </c>
      <c r="M10" s="154">
        <f t="shared" ref="M10:T10" si="6">(M6-M8)</f>
        <v>645614.48600000003</v>
      </c>
      <c r="N10" s="154">
        <f t="shared" si="6"/>
        <v>650193.99999999988</v>
      </c>
      <c r="O10" s="154">
        <f t="shared" si="6"/>
        <v>689934.96300000162</v>
      </c>
      <c r="P10" s="279">
        <f t="shared" si="6"/>
        <v>758215.88700000022</v>
      </c>
      <c r="Q10" s="154">
        <f t="shared" si="6"/>
        <v>733619.6129999999</v>
      </c>
      <c r="R10" s="154">
        <f t="shared" si="6"/>
        <v>727050.71100000001</v>
      </c>
      <c r="S10" s="154">
        <f t="shared" si="6"/>
        <v>810431.39499999967</v>
      </c>
      <c r="T10" s="140">
        <f t="shared" si="6"/>
        <v>791013.82300000021</v>
      </c>
      <c r="V10" s="117">
        <f>V6-V8</f>
        <v>499138.55500000075</v>
      </c>
      <c r="W10" s="140">
        <f>W6-W8</f>
        <v>462526.20499999856</v>
      </c>
      <c r="X10" s="119">
        <f>X6-X8</f>
        <v>791086.37099999981</v>
      </c>
      <c r="Y10" s="140">
        <f>Y6-Y8</f>
        <v>748736.95500000007</v>
      </c>
      <c r="AD10" s="101" t="s">
        <v>58</v>
      </c>
      <c r="AE10" s="101"/>
      <c r="AF10" s="105"/>
      <c r="AG10" s="101"/>
      <c r="AH10" s="105"/>
      <c r="AI10" s="105"/>
      <c r="AJ10" s="101"/>
      <c r="AK10" s="101"/>
      <c r="AL10" s="105" t="e">
        <f>#REF!-#REF!</f>
        <v>#REF!</v>
      </c>
      <c r="AM10" s="101"/>
    </row>
    <row r="11" spans="1:39" ht="27.95" customHeight="1" thickBot="1">
      <c r="A11" s="113" t="s">
        <v>53</v>
      </c>
      <c r="B11" s="116"/>
      <c r="C11" s="276">
        <f t="shared" ref="C11:Q11" si="7">(C10-B10)/B10</f>
        <v>-6.9691981183973503E-2</v>
      </c>
      <c r="D11" s="276">
        <f t="shared" si="7"/>
        <v>-6.1925390197789032E-2</v>
      </c>
      <c r="E11" s="276">
        <f t="shared" si="7"/>
        <v>0.12900124529442691</v>
      </c>
      <c r="F11" s="276">
        <f t="shared" si="7"/>
        <v>9.5481248872617649E-2</v>
      </c>
      <c r="G11" s="276">
        <f t="shared" si="7"/>
        <v>7.3268823590907375E-2</v>
      </c>
      <c r="H11" s="276">
        <f t="shared" si="7"/>
        <v>-3.0364536906909986E-2</v>
      </c>
      <c r="I11" s="276">
        <f t="shared" si="7"/>
        <v>4.5726535271722896E-3</v>
      </c>
      <c r="J11" s="276">
        <f t="shared" si="7"/>
        <v>2.9358308786875894E-2</v>
      </c>
      <c r="K11" s="276">
        <f t="shared" si="7"/>
        <v>-8.0738147744113774E-3</v>
      </c>
      <c r="L11" s="277">
        <f t="shared" si="7"/>
        <v>4.4074177807781237E-2</v>
      </c>
      <c r="M11" s="276">
        <f t="shared" si="7"/>
        <v>7.4580998979543013E-3</v>
      </c>
      <c r="N11" s="276">
        <f t="shared" si="7"/>
        <v>7.093264013285863E-3</v>
      </c>
      <c r="O11" s="276">
        <f t="shared" si="7"/>
        <v>6.1121700600131258E-2</v>
      </c>
      <c r="P11" s="285">
        <f t="shared" si="7"/>
        <v>9.8967189172580669E-2</v>
      </c>
      <c r="Q11" s="276">
        <f t="shared" si="7"/>
        <v>-3.2439671103858467E-2</v>
      </c>
      <c r="R11" s="276">
        <f t="shared" ref="R11" si="8">(R10-Q10)/Q10</f>
        <v>-8.954098123327963E-3</v>
      </c>
      <c r="S11" s="276">
        <f t="shared" ref="S11:T11" si="9">(S10-R10)/R10</f>
        <v>0.11468345018921199</v>
      </c>
      <c r="T11" s="278">
        <f t="shared" si="9"/>
        <v>-2.3959550579848242E-2</v>
      </c>
      <c r="U11" s="10"/>
      <c r="V11" s="116"/>
      <c r="W11" s="278">
        <f>(W10-V10)/V10</f>
        <v>-7.3351075835049712E-2</v>
      </c>
      <c r="X11" s="296"/>
      <c r="Y11" s="278">
        <f>(Y10-X10)/X10</f>
        <v>-5.3533239292779755E-2</v>
      </c>
      <c r="AD11" s="101" t="s">
        <v>59</v>
      </c>
      <c r="AE11" s="101"/>
      <c r="AF11" s="105"/>
      <c r="AG11" s="101"/>
      <c r="AH11" s="105"/>
      <c r="AI11" s="105"/>
      <c r="AJ11" s="101"/>
      <c r="AK11" s="101"/>
      <c r="AL11" s="105" t="e">
        <f>#REF!-#REF!</f>
        <v>#REF!</v>
      </c>
      <c r="AM11" s="101"/>
    </row>
    <row r="12" spans="1:39" ht="27.95" hidden="1" customHeight="1" thickBot="1">
      <c r="A12" s="106" t="s">
        <v>60</v>
      </c>
      <c r="B12" s="280">
        <f>(B6/B8)</f>
        <v>9.4217210737695982</v>
      </c>
      <c r="C12" s="281">
        <f t="shared" ref="C12:W12" si="10">(C6/C8)</f>
        <v>7.1670824030294336</v>
      </c>
      <c r="D12" s="281">
        <f t="shared" si="10"/>
        <v>6.8776220200097287</v>
      </c>
      <c r="E12" s="281">
        <f t="shared" si="10"/>
        <v>6.8650922333739404</v>
      </c>
      <c r="F12" s="103">
        <f t="shared" si="10"/>
        <v>8.0195533959288863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4"/>
      <c r="V12" s="103">
        <f t="shared" si="10"/>
        <v>5.7842332268787127</v>
      </c>
      <c r="W12" s="282">
        <f t="shared" si="10"/>
        <v>5.469543252474633</v>
      </c>
      <c r="X12" s="103">
        <f>X6/X8</f>
        <v>5.9434923716367996</v>
      </c>
      <c r="Y12" s="282">
        <f>Y6/Y8</f>
        <v>5.5609868167671195</v>
      </c>
      <c r="AD12" s="101" t="s">
        <v>61</v>
      </c>
      <c r="AE12" s="101"/>
      <c r="AF12" s="105"/>
      <c r="AG12" s="101"/>
      <c r="AH12" s="105"/>
      <c r="AI12" s="105"/>
      <c r="AJ12" s="101"/>
      <c r="AK12" s="101"/>
      <c r="AL12" s="105" t="e">
        <f>#REF!-#REF!</f>
        <v>#REF!</v>
      </c>
      <c r="AM12" s="101"/>
    </row>
    <row r="13" spans="1:39" ht="30" customHeight="1" thickBot="1">
      <c r="AD13" s="101" t="s">
        <v>62</v>
      </c>
      <c r="AE13" s="101"/>
      <c r="AF13" s="105"/>
      <c r="AG13" s="101"/>
      <c r="AH13" s="105"/>
      <c r="AI13" s="105"/>
      <c r="AJ13" s="101"/>
      <c r="AK13" s="101"/>
      <c r="AL13" s="105" t="e">
        <f>#REF!-#REF!</f>
        <v>#REF!</v>
      </c>
      <c r="AM13" s="101"/>
    </row>
    <row r="14" spans="1:39" ht="22.5" customHeight="1">
      <c r="A14" s="450" t="s">
        <v>2</v>
      </c>
      <c r="B14" s="452">
        <v>2007</v>
      </c>
      <c r="C14" s="444">
        <v>2008</v>
      </c>
      <c r="D14" s="444">
        <v>2009</v>
      </c>
      <c r="E14" s="444">
        <v>2010</v>
      </c>
      <c r="F14" s="444">
        <v>2011</v>
      </c>
      <c r="G14" s="444">
        <v>2012</v>
      </c>
      <c r="H14" s="444">
        <v>2013</v>
      </c>
      <c r="I14" s="444">
        <v>2014</v>
      </c>
      <c r="J14" s="444">
        <v>2015</v>
      </c>
      <c r="K14" s="456">
        <v>2016</v>
      </c>
      <c r="L14" s="458">
        <v>2017</v>
      </c>
      <c r="M14" s="444">
        <v>2018</v>
      </c>
      <c r="N14" s="444">
        <v>2019</v>
      </c>
      <c r="O14" s="454">
        <v>2020</v>
      </c>
      <c r="P14" s="444">
        <v>2021</v>
      </c>
      <c r="Q14" s="444">
        <v>2022</v>
      </c>
      <c r="R14" s="444">
        <v>2023</v>
      </c>
      <c r="S14" s="442">
        <v>2024</v>
      </c>
      <c r="T14" s="448">
        <v>2025</v>
      </c>
      <c r="U14" s="128" t="s">
        <v>48</v>
      </c>
      <c r="V14" s="446" t="str">
        <f>V3</f>
        <v>jan-ago</v>
      </c>
      <c r="W14" s="447"/>
      <c r="X14" s="440" t="s">
        <v>118</v>
      </c>
      <c r="Y14" s="441"/>
      <c r="AD14" s="101" t="s">
        <v>63</v>
      </c>
      <c r="AE14" s="101"/>
      <c r="AF14" s="105"/>
      <c r="AG14" s="101"/>
      <c r="AH14" s="105"/>
      <c r="AI14" s="105"/>
      <c r="AJ14" s="101"/>
      <c r="AK14" s="101"/>
      <c r="AL14" s="105" t="e">
        <f>#REF!-#REF!</f>
        <v>#REF!</v>
      </c>
      <c r="AM14" s="101"/>
    </row>
    <row r="15" spans="1:39" ht="31.5" customHeight="1" thickBot="1">
      <c r="A15" s="451"/>
      <c r="B15" s="453"/>
      <c r="C15" s="445"/>
      <c r="D15" s="445"/>
      <c r="E15" s="445"/>
      <c r="F15" s="445"/>
      <c r="G15" s="445"/>
      <c r="H15" s="445"/>
      <c r="I15" s="445"/>
      <c r="J15" s="445"/>
      <c r="K15" s="457"/>
      <c r="L15" s="459"/>
      <c r="M15" s="445"/>
      <c r="N15" s="445"/>
      <c r="O15" s="455"/>
      <c r="P15" s="445"/>
      <c r="Q15" s="460"/>
      <c r="R15" s="445"/>
      <c r="S15" s="443"/>
      <c r="T15" s="449"/>
      <c r="U15" s="129" t="str">
        <f>U4</f>
        <v>2007/2025</v>
      </c>
      <c r="V15" s="127">
        <f>V4</f>
        <v>2025</v>
      </c>
      <c r="W15" s="261">
        <f>W4</f>
        <v>2026</v>
      </c>
      <c r="X15" s="297" t="str">
        <f>X4</f>
        <v>seto 2024 a ago 2025</v>
      </c>
      <c r="Y15" s="295" t="str">
        <f>Y4</f>
        <v>set 2025 a ago 2026</v>
      </c>
      <c r="AD15" s="101" t="s">
        <v>64</v>
      </c>
      <c r="AE15" s="101"/>
      <c r="AF15" s="105"/>
      <c r="AG15" s="101"/>
      <c r="AH15" s="105"/>
      <c r="AI15" s="105"/>
      <c r="AJ15" s="101"/>
      <c r="AK15" s="101"/>
      <c r="AL15" s="105" t="e">
        <f>#REF!-#REF!</f>
        <v>#REF!</v>
      </c>
      <c r="AM15" s="101"/>
    </row>
    <row r="16" spans="1:39" s="101" customFormat="1" ht="3" customHeight="1" thickBot="1">
      <c r="B16" s="101">
        <v>2007</v>
      </c>
      <c r="C16" s="101">
        <v>2008</v>
      </c>
      <c r="D16" s="101">
        <v>2009</v>
      </c>
      <c r="E16" s="101">
        <v>2010</v>
      </c>
      <c r="F16" s="101">
        <v>2011</v>
      </c>
      <c r="O16" s="270"/>
      <c r="R16" s="298"/>
      <c r="S16" s="270"/>
      <c r="T16" s="301"/>
      <c r="U16" s="283"/>
      <c r="AD16" s="101" t="s">
        <v>65</v>
      </c>
      <c r="AF16" s="105"/>
      <c r="AH16" s="105"/>
      <c r="AI16" s="105"/>
      <c r="AL16" s="105" t="e">
        <f>#REF!-#REF!</f>
        <v>#REF!</v>
      </c>
    </row>
    <row r="17" spans="1:39" ht="27.75" customHeight="1">
      <c r="A17" s="111" t="s">
        <v>49</v>
      </c>
      <c r="B17" s="115">
        <v>392293.98699999956</v>
      </c>
      <c r="C17" s="153">
        <v>370979.67800000019</v>
      </c>
      <c r="D17" s="153">
        <v>344221.9980000002</v>
      </c>
      <c r="E17" s="153">
        <v>386156.65199999994</v>
      </c>
      <c r="F17" s="153">
        <v>390987.57200000004</v>
      </c>
      <c r="G17" s="153">
        <v>406063.09400000004</v>
      </c>
      <c r="H17" s="153">
        <v>407598.05399999983</v>
      </c>
      <c r="I17" s="153">
        <v>406953.16900000011</v>
      </c>
      <c r="J17" s="153">
        <v>421887.39099999977</v>
      </c>
      <c r="K17" s="112">
        <v>431264.80099999998</v>
      </c>
      <c r="L17" s="271">
        <v>442364.451999999</v>
      </c>
      <c r="M17" s="153">
        <v>454202.09499999997</v>
      </c>
      <c r="N17" s="153">
        <v>454929.95199999987</v>
      </c>
      <c r="O17" s="153">
        <v>393954.14199999906</v>
      </c>
      <c r="P17" s="153">
        <v>427968.65799999994</v>
      </c>
      <c r="Q17" s="271">
        <v>418166.49000000005</v>
      </c>
      <c r="R17" s="153">
        <v>404411.64599999983</v>
      </c>
      <c r="S17" s="153">
        <v>406321.50900000008</v>
      </c>
      <c r="T17" s="147">
        <v>404626.96000000008</v>
      </c>
      <c r="U17" s="100"/>
      <c r="V17" s="115">
        <v>256553.64600000007</v>
      </c>
      <c r="W17" s="271">
        <v>236398.08399999965</v>
      </c>
      <c r="X17" s="115">
        <v>404236.12800000003</v>
      </c>
      <c r="Y17" s="147">
        <v>380823.2379999999</v>
      </c>
      <c r="AD17" s="101" t="s">
        <v>66</v>
      </c>
      <c r="AE17" s="101"/>
      <c r="AF17" s="105"/>
      <c r="AG17" s="101"/>
      <c r="AH17" s="105"/>
      <c r="AI17" s="105"/>
      <c r="AJ17" s="101"/>
      <c r="AK17" s="101"/>
      <c r="AL17" s="105" t="e">
        <f>#REF!-#REF!</f>
        <v>#REF!</v>
      </c>
      <c r="AM17" s="101"/>
    </row>
    <row r="18" spans="1:39" ht="27.75" customHeight="1" thickBot="1">
      <c r="A18" s="114" t="s">
        <v>53</v>
      </c>
      <c r="B18" s="272"/>
      <c r="C18" s="273">
        <f t="shared" ref="C18:P18" si="11">(C17-B17)/B17</f>
        <v>-5.4332489679479568E-2</v>
      </c>
      <c r="D18" s="273">
        <f t="shared" si="11"/>
        <v>-7.2127077537654183E-2</v>
      </c>
      <c r="E18" s="273">
        <f t="shared" si="11"/>
        <v>0.12182444539758823</v>
      </c>
      <c r="F18" s="273">
        <f t="shared" si="11"/>
        <v>1.2510259696368252E-2</v>
      </c>
      <c r="G18" s="273">
        <f t="shared" si="11"/>
        <v>3.8557547808706294E-2</v>
      </c>
      <c r="H18" s="273">
        <f t="shared" si="11"/>
        <v>3.7801022123911316E-3</v>
      </c>
      <c r="I18" s="273">
        <f t="shared" si="11"/>
        <v>-1.5821591729182263E-3</v>
      </c>
      <c r="J18" s="273">
        <f t="shared" si="11"/>
        <v>3.6697642720653331E-2</v>
      </c>
      <c r="K18" s="284">
        <f t="shared" si="11"/>
        <v>2.2227281971553901E-2</v>
      </c>
      <c r="L18" s="274">
        <f t="shared" si="11"/>
        <v>2.5737437820711511E-2</v>
      </c>
      <c r="M18" s="273">
        <f t="shared" si="11"/>
        <v>2.6759932780496109E-2</v>
      </c>
      <c r="N18" s="273">
        <f t="shared" si="11"/>
        <v>1.6024959109884815E-3</v>
      </c>
      <c r="O18" s="273">
        <f t="shared" si="11"/>
        <v>-0.13403340389423476</v>
      </c>
      <c r="P18" s="273">
        <f t="shared" si="11"/>
        <v>8.6341308222622926E-2</v>
      </c>
      <c r="Q18" s="273">
        <f t="shared" ref="Q18" si="12">(Q17-P17)/P17</f>
        <v>-2.2903938914143312E-2</v>
      </c>
      <c r="R18" s="273">
        <f t="shared" ref="R18" si="13">(R17-Q17)/Q17</f>
        <v>-3.2893223940541512E-2</v>
      </c>
      <c r="S18" s="277">
        <f t="shared" ref="S18:T18" si="14">(S17-R17)/R17</f>
        <v>4.7225717134769304E-3</v>
      </c>
      <c r="T18" s="278">
        <f t="shared" si="14"/>
        <v>-4.1704634445034975E-3</v>
      </c>
      <c r="V18" s="118"/>
      <c r="W18" s="275">
        <f>(W17-V17)/V17</f>
        <v>-7.8562757981620768E-2</v>
      </c>
      <c r="X18" s="118"/>
      <c r="Y18" s="275">
        <f>(Y17-X17)/X17</f>
        <v>-5.7918845888015554E-2</v>
      </c>
      <c r="AD18" s="101" t="s">
        <v>67</v>
      </c>
      <c r="AE18" s="101"/>
      <c r="AF18" s="105"/>
      <c r="AG18" s="101"/>
      <c r="AH18" s="105"/>
      <c r="AI18" s="105"/>
      <c r="AJ18" s="101"/>
      <c r="AK18" s="101"/>
      <c r="AL18" s="105" t="e">
        <f>#REF!-#REF!</f>
        <v>#REF!</v>
      </c>
      <c r="AM18" s="101"/>
    </row>
    <row r="19" spans="1:39" ht="27.75" customHeight="1">
      <c r="A19" s="111" t="s">
        <v>54</v>
      </c>
      <c r="B19" s="115">
        <v>62681.055999999982</v>
      </c>
      <c r="C19" s="153">
        <v>79621.592999999993</v>
      </c>
      <c r="D19" s="153">
        <v>77709.866999999998</v>
      </c>
      <c r="E19" s="153">
        <v>88593.928999999989</v>
      </c>
      <c r="F19" s="153">
        <v>80744.22</v>
      </c>
      <c r="G19" s="153">
        <v>85348.562999999995</v>
      </c>
      <c r="H19" s="153">
        <v>121368.935</v>
      </c>
      <c r="I19" s="153">
        <v>124143.97100000001</v>
      </c>
      <c r="J19" s="153">
        <v>115571.70700000001</v>
      </c>
      <c r="K19" s="112">
        <v>109068.98599999999</v>
      </c>
      <c r="L19" s="271">
        <v>136178.72600000011</v>
      </c>
      <c r="M19" s="153">
        <v>153404.38699999999</v>
      </c>
      <c r="N19" s="153">
        <v>167744.46300000002</v>
      </c>
      <c r="O19" s="153">
        <v>164346.62300000008</v>
      </c>
      <c r="P19" s="153">
        <v>165333.11300000001</v>
      </c>
      <c r="Q19" s="271">
        <v>202578.51499999996</v>
      </c>
      <c r="R19" s="153">
        <v>194885.81700000001</v>
      </c>
      <c r="S19" s="153">
        <v>150247.61100000003</v>
      </c>
      <c r="T19" s="147">
        <v>160777.87</v>
      </c>
      <c r="U19" s="100"/>
      <c r="V19" s="115">
        <v>102546.66999999997</v>
      </c>
      <c r="W19" s="147">
        <v>100999.02200000003</v>
      </c>
      <c r="X19" s="112">
        <v>156417.23000000001</v>
      </c>
      <c r="Y19" s="147">
        <v>160940.07499999998</v>
      </c>
      <c r="AD19" s="101" t="s">
        <v>68</v>
      </c>
      <c r="AE19" s="101"/>
      <c r="AF19" s="105"/>
      <c r="AG19" s="101"/>
      <c r="AH19" s="105"/>
      <c r="AI19" s="105"/>
      <c r="AJ19" s="101"/>
      <c r="AK19" s="101"/>
      <c r="AL19" s="105" t="e">
        <f>#REF!-#REF!</f>
        <v>#REF!</v>
      </c>
      <c r="AM19" s="101"/>
    </row>
    <row r="20" spans="1:39" ht="27.75" customHeight="1" thickBot="1">
      <c r="A20" s="113" t="s">
        <v>53</v>
      </c>
      <c r="B20" s="116"/>
      <c r="C20" s="276">
        <f t="shared" ref="C20:Q20" si="15">(C19-B19)/B19</f>
        <v>0.27026566048919176</v>
      </c>
      <c r="D20" s="276">
        <f t="shared" si="15"/>
        <v>-2.4010145087149853E-2</v>
      </c>
      <c r="E20" s="276">
        <f t="shared" si="15"/>
        <v>0.14006023199087436</v>
      </c>
      <c r="F20" s="276">
        <f t="shared" si="15"/>
        <v>-8.8603238264779852E-2</v>
      </c>
      <c r="G20" s="276">
        <f t="shared" si="15"/>
        <v>5.702380925842114E-2</v>
      </c>
      <c r="H20" s="276">
        <f t="shared" si="15"/>
        <v>0.42203841205856046</v>
      </c>
      <c r="I20" s="276">
        <f t="shared" si="15"/>
        <v>2.2864466924753087E-2</v>
      </c>
      <c r="J20" s="276">
        <f t="shared" si="15"/>
        <v>-6.9050989193828793E-2</v>
      </c>
      <c r="K20" s="285">
        <f t="shared" si="15"/>
        <v>-5.6265682741884385E-2</v>
      </c>
      <c r="L20" s="277">
        <f t="shared" si="15"/>
        <v>0.24855590020796675</v>
      </c>
      <c r="M20" s="276">
        <f t="shared" si="15"/>
        <v>0.12649303974249151</v>
      </c>
      <c r="N20" s="276">
        <f t="shared" si="15"/>
        <v>9.3478917261994809E-2</v>
      </c>
      <c r="O20" s="276">
        <f t="shared" si="15"/>
        <v>-2.0256048630349952E-2</v>
      </c>
      <c r="P20" s="276">
        <f t="shared" si="15"/>
        <v>6.002496321448187E-3</v>
      </c>
      <c r="Q20" s="276">
        <f t="shared" si="15"/>
        <v>0.22527490908611841</v>
      </c>
      <c r="R20" s="276">
        <f t="shared" ref="R20" si="16">(R19-Q19)/Q19</f>
        <v>-3.7973908536154226E-2</v>
      </c>
      <c r="S20" s="276">
        <f>(S19-R19)/R19</f>
        <v>-0.22904799685859117</v>
      </c>
      <c r="T20" s="278">
        <f>(T19-S19)/S19</f>
        <v>7.0086032848801563E-2</v>
      </c>
      <c r="U20" s="10"/>
      <c r="V20" s="116"/>
      <c r="W20" s="278">
        <f>(W19-V19)/V19</f>
        <v>-1.5092133172144384E-2</v>
      </c>
      <c r="X20" s="296"/>
      <c r="Y20" s="278">
        <f>(Y19-X19)/X19</f>
        <v>2.8915260805986474E-2</v>
      </c>
    </row>
    <row r="21" spans="1:39" ht="27.75" customHeight="1">
      <c r="A21" s="8" t="s">
        <v>57</v>
      </c>
      <c r="B21" s="19">
        <f>B17-B19</f>
        <v>329612.93099999957</v>
      </c>
      <c r="C21" s="154">
        <f t="shared" ref="C21:P21" si="17">C17-C19</f>
        <v>291358.0850000002</v>
      </c>
      <c r="D21" s="154">
        <f t="shared" si="17"/>
        <v>266512.13100000017</v>
      </c>
      <c r="E21" s="154">
        <f t="shared" si="17"/>
        <v>297562.72299999994</v>
      </c>
      <c r="F21" s="154">
        <f t="shared" si="17"/>
        <v>310243.35200000007</v>
      </c>
      <c r="G21" s="154">
        <f t="shared" si="17"/>
        <v>320714.53100000008</v>
      </c>
      <c r="H21" s="154">
        <f t="shared" si="17"/>
        <v>286229.11899999983</v>
      </c>
      <c r="I21" s="154">
        <f t="shared" si="17"/>
        <v>282809.19800000009</v>
      </c>
      <c r="J21" s="154">
        <f t="shared" si="17"/>
        <v>306315.68399999978</v>
      </c>
      <c r="K21" s="119">
        <f t="shared" si="17"/>
        <v>322195.815</v>
      </c>
      <c r="L21" s="279">
        <f t="shared" si="17"/>
        <v>306185.72599999886</v>
      </c>
      <c r="M21" s="154">
        <f t="shared" si="17"/>
        <v>300797.70799999998</v>
      </c>
      <c r="N21" s="154">
        <f t="shared" si="17"/>
        <v>287185.48899999983</v>
      </c>
      <c r="O21" s="154">
        <f t="shared" si="17"/>
        <v>229607.51899999898</v>
      </c>
      <c r="P21" s="154">
        <f t="shared" si="17"/>
        <v>262635.54499999993</v>
      </c>
      <c r="Q21" s="154">
        <f t="shared" ref="Q21" si="18">Q17-Q19</f>
        <v>215587.97500000009</v>
      </c>
      <c r="R21" s="154">
        <f t="shared" ref="R21:T21" si="19">R17-R19</f>
        <v>209525.82899999982</v>
      </c>
      <c r="S21" s="154">
        <f t="shared" si="19"/>
        <v>256073.89800000004</v>
      </c>
      <c r="T21" s="140">
        <f t="shared" si="19"/>
        <v>243849.09000000008</v>
      </c>
      <c r="V21" s="117">
        <f>V17-V19</f>
        <v>154006.97600000008</v>
      </c>
      <c r="W21" s="140">
        <f>W17-W19</f>
        <v>135399.06199999963</v>
      </c>
      <c r="X21" s="119">
        <f>X17-X19</f>
        <v>247818.89800000002</v>
      </c>
      <c r="Y21" s="140">
        <f>Y17-Y19</f>
        <v>219883.16299999991</v>
      </c>
    </row>
    <row r="22" spans="1:39" ht="27.75" customHeight="1" thickBot="1">
      <c r="A22" s="113" t="s">
        <v>53</v>
      </c>
      <c r="B22" s="116"/>
      <c r="C22" s="276">
        <f t="shared" ref="C22:Q22" si="20">(C21-B21)/B21</f>
        <v>-0.11605990664243518</v>
      </c>
      <c r="D22" s="276">
        <f t="shared" si="20"/>
        <v>-8.5276349890891168E-2</v>
      </c>
      <c r="E22" s="276">
        <f t="shared" si="20"/>
        <v>0.1165072369632576</v>
      </c>
      <c r="F22" s="276">
        <f t="shared" si="20"/>
        <v>4.261497835533698E-2</v>
      </c>
      <c r="G22" s="276">
        <f t="shared" si="20"/>
        <v>3.3751501627664215E-2</v>
      </c>
      <c r="H22" s="276">
        <f t="shared" si="20"/>
        <v>-0.10752681486702027</v>
      </c>
      <c r="I22" s="276">
        <f t="shared" si="20"/>
        <v>-1.1948193852351347E-2</v>
      </c>
      <c r="J22" s="276">
        <f t="shared" si="20"/>
        <v>8.3117827023432511E-2</v>
      </c>
      <c r="K22" s="285">
        <f t="shared" si="20"/>
        <v>5.1842369912734339E-2</v>
      </c>
      <c r="L22" s="277">
        <f t="shared" si="20"/>
        <v>-4.9690555415814887E-2</v>
      </c>
      <c r="M22" s="276">
        <f t="shared" si="20"/>
        <v>-1.7597221367526766E-2</v>
      </c>
      <c r="N22" s="276">
        <f t="shared" si="20"/>
        <v>-4.5253732451977856E-2</v>
      </c>
      <c r="O22" s="276">
        <f t="shared" si="20"/>
        <v>-0.20049052687338559</v>
      </c>
      <c r="P22" s="276">
        <f t="shared" si="20"/>
        <v>0.14384557676441376</v>
      </c>
      <c r="Q22" s="276">
        <f t="shared" si="20"/>
        <v>-0.17913633891406378</v>
      </c>
      <c r="R22" s="276">
        <f t="shared" ref="R22" si="21">(R21-Q21)/Q21</f>
        <v>-2.8119128629508522E-2</v>
      </c>
      <c r="S22" s="276">
        <f t="shared" ref="S22:T22" si="22">(S21-R21)/R21</f>
        <v>0.22215909714883056</v>
      </c>
      <c r="T22" s="278">
        <f t="shared" si="22"/>
        <v>-4.7739375607895651E-2</v>
      </c>
      <c r="U22" s="10"/>
      <c r="V22" s="116"/>
      <c r="W22" s="278">
        <f>(W21-V21)/V21</f>
        <v>-0.12082513716781534</v>
      </c>
      <c r="X22" s="296"/>
      <c r="Y22" s="278">
        <f>(Y21-X21)/X21</f>
        <v>-0.1127264112037174</v>
      </c>
    </row>
    <row r="23" spans="1:39" ht="27.75" hidden="1" customHeight="1" thickBot="1">
      <c r="A23" s="106" t="s">
        <v>60</v>
      </c>
      <c r="B23" s="280">
        <f>(B17/B19)</f>
        <v>6.2585733558796406</v>
      </c>
      <c r="C23" s="281">
        <f>(C17/C19)</f>
        <v>4.6592847997904316</v>
      </c>
      <c r="D23" s="281">
        <f>(D17/D19)</f>
        <v>4.4295790391714371</v>
      </c>
      <c r="E23" s="281">
        <f>(E17/E19)</f>
        <v>4.3587258896712884</v>
      </c>
      <c r="F23" s="103">
        <f>(F17/F19)</f>
        <v>4.8422979626281615</v>
      </c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4"/>
      <c r="V23" s="103">
        <f>(V17/V19)</f>
        <v>2.5018232771478601</v>
      </c>
      <c r="W23" s="282">
        <f>(W17/W19)</f>
        <v>2.3405977535109161</v>
      </c>
      <c r="X23" s="103">
        <f>X17/X19</f>
        <v>2.584345266822587</v>
      </c>
      <c r="Y23" s="282">
        <f>Y17/Y19</f>
        <v>2.3662424539071449</v>
      </c>
    </row>
    <row r="24" spans="1:39" ht="30" customHeight="1" thickBot="1"/>
    <row r="25" spans="1:39" ht="22.5" customHeight="1">
      <c r="A25" s="450" t="s">
        <v>15</v>
      </c>
      <c r="B25" s="452">
        <v>2007</v>
      </c>
      <c r="C25" s="444">
        <v>2008</v>
      </c>
      <c r="D25" s="444">
        <v>2009</v>
      </c>
      <c r="E25" s="444">
        <v>2010</v>
      </c>
      <c r="F25" s="444">
        <v>2011</v>
      </c>
      <c r="G25" s="444">
        <v>2012</v>
      </c>
      <c r="H25" s="444">
        <v>2013</v>
      </c>
      <c r="I25" s="444">
        <v>2014</v>
      </c>
      <c r="J25" s="444">
        <v>2015</v>
      </c>
      <c r="K25" s="456">
        <v>2016</v>
      </c>
      <c r="L25" s="458">
        <v>2017</v>
      </c>
      <c r="M25" s="444">
        <v>2018</v>
      </c>
      <c r="N25" s="444">
        <v>2019</v>
      </c>
      <c r="O25" s="454">
        <v>2020</v>
      </c>
      <c r="P25" s="454">
        <v>2021</v>
      </c>
      <c r="Q25" s="444">
        <v>2022</v>
      </c>
      <c r="R25" s="444">
        <v>2023</v>
      </c>
      <c r="S25" s="442">
        <v>2024</v>
      </c>
      <c r="T25" s="448">
        <v>2025</v>
      </c>
      <c r="U25" s="128" t="s">
        <v>48</v>
      </c>
      <c r="V25" s="446" t="str">
        <f>V14</f>
        <v>jan-ago</v>
      </c>
      <c r="W25" s="447"/>
      <c r="X25" s="440" t="s">
        <v>118</v>
      </c>
      <c r="Y25" s="441"/>
    </row>
    <row r="26" spans="1:39" ht="31.5" customHeight="1" thickBot="1">
      <c r="A26" s="451"/>
      <c r="B26" s="453"/>
      <c r="C26" s="445"/>
      <c r="D26" s="445"/>
      <c r="E26" s="445"/>
      <c r="F26" s="445"/>
      <c r="G26" s="445"/>
      <c r="H26" s="445"/>
      <c r="I26" s="445"/>
      <c r="J26" s="445"/>
      <c r="K26" s="457"/>
      <c r="L26" s="459"/>
      <c r="M26" s="445"/>
      <c r="N26" s="445"/>
      <c r="O26" s="455"/>
      <c r="P26" s="455"/>
      <c r="Q26" s="445"/>
      <c r="R26" s="445"/>
      <c r="S26" s="443"/>
      <c r="T26" s="449"/>
      <c r="U26" s="129" t="str">
        <f>U4</f>
        <v>2007/2025</v>
      </c>
      <c r="V26" s="127">
        <f>V4</f>
        <v>2025</v>
      </c>
      <c r="W26" s="261">
        <f>W4</f>
        <v>2026</v>
      </c>
      <c r="X26" s="297" t="str">
        <f>X4</f>
        <v>seto 2024 a ago 2025</v>
      </c>
      <c r="Y26" s="295" t="str">
        <f>Y4</f>
        <v>set 2025 a ago 2026</v>
      </c>
    </row>
    <row r="27" spans="1:39" s="101" customFormat="1" ht="3" customHeight="1" thickBot="1">
      <c r="B27" s="101">
        <v>2007</v>
      </c>
      <c r="C27" s="101">
        <v>2008</v>
      </c>
      <c r="D27" s="101">
        <v>2009</v>
      </c>
      <c r="E27" s="101">
        <v>2010</v>
      </c>
      <c r="F27" s="101">
        <v>2011</v>
      </c>
      <c r="O27" s="270"/>
      <c r="P27" s="270"/>
      <c r="R27" s="298"/>
      <c r="S27" s="270"/>
      <c r="T27" s="301"/>
      <c r="U27" s="283"/>
    </row>
    <row r="28" spans="1:39" ht="27.75" customHeight="1">
      <c r="A28" s="111" t="s">
        <v>49</v>
      </c>
      <c r="B28" s="115">
        <v>203692.62899999981</v>
      </c>
      <c r="C28" s="153">
        <v>204985.89900000018</v>
      </c>
      <c r="D28" s="153">
        <v>199789.29300000027</v>
      </c>
      <c r="E28" s="153">
        <v>228223.55300000007</v>
      </c>
      <c r="F28" s="153">
        <v>265930.68799999997</v>
      </c>
      <c r="G28" s="153">
        <v>297441.74100000004</v>
      </c>
      <c r="H28" s="153">
        <v>313195.50799999997</v>
      </c>
      <c r="I28" s="153">
        <v>319331.63400000008</v>
      </c>
      <c r="J28" s="153">
        <v>313646.51399999997</v>
      </c>
      <c r="K28" s="112">
        <v>292708.82400000008</v>
      </c>
      <c r="L28" s="271">
        <v>335676.5479999996</v>
      </c>
      <c r="M28" s="153">
        <v>346139.44199999998</v>
      </c>
      <c r="N28" s="153">
        <v>364472.386</v>
      </c>
      <c r="O28" s="153">
        <v>462235.53400000004</v>
      </c>
      <c r="P28" s="153">
        <v>497984.02100000018</v>
      </c>
      <c r="Q28" s="112">
        <v>520796.79800000024</v>
      </c>
      <c r="R28" s="153">
        <v>520220.65399999992</v>
      </c>
      <c r="S28" s="153">
        <v>557691.90200000012</v>
      </c>
      <c r="T28" s="147">
        <v>549704.55499999993</v>
      </c>
      <c r="U28" s="100"/>
      <c r="V28" s="115">
        <v>346914.80499999854</v>
      </c>
      <c r="W28" s="147">
        <v>329612.11899999972</v>
      </c>
      <c r="X28" s="112">
        <v>546876.05299999972</v>
      </c>
      <c r="Y28" s="147">
        <v>532074.89200000023</v>
      </c>
    </row>
    <row r="29" spans="1:39" ht="27.75" customHeight="1" thickBot="1">
      <c r="A29" s="114" t="s">
        <v>53</v>
      </c>
      <c r="B29" s="272"/>
      <c r="C29" s="273">
        <f t="shared" ref="C29:Q29" si="23">(C28-B28)/B28</f>
        <v>6.3491251811589565E-3</v>
      </c>
      <c r="D29" s="273">
        <f t="shared" si="23"/>
        <v>-2.5351041341628616E-2</v>
      </c>
      <c r="E29" s="273">
        <f t="shared" si="23"/>
        <v>0.14232124040801208</v>
      </c>
      <c r="F29" s="273">
        <f t="shared" si="23"/>
        <v>0.16522017339726491</v>
      </c>
      <c r="G29" s="273">
        <f t="shared" si="23"/>
        <v>0.11849348127885141</v>
      </c>
      <c r="H29" s="273">
        <f t="shared" si="23"/>
        <v>5.296421056115299E-2</v>
      </c>
      <c r="I29" s="273">
        <f t="shared" si="23"/>
        <v>1.9591998746035993E-2</v>
      </c>
      <c r="J29" s="273">
        <f t="shared" si="23"/>
        <v>-1.7803184510057374E-2</v>
      </c>
      <c r="K29" s="284">
        <f t="shared" si="23"/>
        <v>-6.6755691727534677E-2</v>
      </c>
      <c r="L29" s="274">
        <f t="shared" si="23"/>
        <v>0.14679340175955716</v>
      </c>
      <c r="M29" s="273">
        <f t="shared" si="23"/>
        <v>3.1169571012153018E-2</v>
      </c>
      <c r="N29" s="273">
        <f t="shared" si="23"/>
        <v>5.2964042161944717E-2</v>
      </c>
      <c r="O29" s="273">
        <f t="shared" si="23"/>
        <v>0.26823197519276548</v>
      </c>
      <c r="P29" s="273">
        <f t="shared" si="23"/>
        <v>7.7338249378292354E-2</v>
      </c>
      <c r="Q29" s="273">
        <f t="shared" si="23"/>
        <v>4.5810259040420201E-2</v>
      </c>
      <c r="R29" s="273">
        <f>(R28-Q28)/Q28</f>
        <v>-1.1062740827379666E-3</v>
      </c>
      <c r="S29" s="277">
        <f t="shared" ref="S29:T29" si="24">(S28-R28)/R28</f>
        <v>7.2029527685765815E-2</v>
      </c>
      <c r="T29" s="278">
        <f t="shared" si="24"/>
        <v>-1.4322149866899416E-2</v>
      </c>
      <c r="V29" s="118"/>
      <c r="W29" s="275">
        <f>(W28-V28)/V28</f>
        <v>-4.9875893881204912E-2</v>
      </c>
      <c r="Y29" s="275">
        <f>(Y28-X28)/X28</f>
        <v>-2.7064928001152587E-2</v>
      </c>
    </row>
    <row r="30" spans="1:39" ht="27.75" customHeight="1">
      <c r="A30" s="111" t="s">
        <v>54</v>
      </c>
      <c r="B30" s="115">
        <v>575.60500000000002</v>
      </c>
      <c r="C30" s="153">
        <v>741.03499999999963</v>
      </c>
      <c r="D30" s="153">
        <v>1388.8809999999992</v>
      </c>
      <c r="E30" s="153">
        <v>899.43600000000015</v>
      </c>
      <c r="F30" s="153">
        <v>1170.3490000000002</v>
      </c>
      <c r="G30" s="153">
        <v>1022.7370000000001</v>
      </c>
      <c r="H30" s="153">
        <v>1030.066</v>
      </c>
      <c r="I30" s="153">
        <v>1010.02</v>
      </c>
      <c r="J30" s="153">
        <v>1183.202</v>
      </c>
      <c r="K30" s="112">
        <v>1121.55</v>
      </c>
      <c r="L30" s="271">
        <v>1027.2</v>
      </c>
      <c r="M30" s="153">
        <v>1322.664</v>
      </c>
      <c r="N30" s="153">
        <v>1463.875</v>
      </c>
      <c r="O30" s="153">
        <v>1908.0899999999986</v>
      </c>
      <c r="P30" s="153">
        <v>2403.679000000001</v>
      </c>
      <c r="Q30" s="112">
        <v>2765.1600000000003</v>
      </c>
      <c r="R30" s="153">
        <v>2695.7720000000004</v>
      </c>
      <c r="S30" s="153">
        <v>3334.4049999999993</v>
      </c>
      <c r="T30" s="147">
        <v>2539.8220000000001</v>
      </c>
      <c r="U30" s="100"/>
      <c r="V30" s="115">
        <v>1783.2260000000012</v>
      </c>
      <c r="W30" s="147">
        <v>2484.9759999999974</v>
      </c>
      <c r="X30" s="112">
        <v>3608.58</v>
      </c>
      <c r="Y30" s="147">
        <v>3221.1</v>
      </c>
    </row>
    <row r="31" spans="1:39" ht="27.75" customHeight="1" thickBot="1">
      <c r="A31" s="113" t="s">
        <v>53</v>
      </c>
      <c r="B31" s="116"/>
      <c r="C31" s="276">
        <f t="shared" ref="C31:Q31" si="25">(C30-B30)/B30</f>
        <v>0.28740195099069604</v>
      </c>
      <c r="D31" s="276">
        <f t="shared" si="25"/>
        <v>0.87424480625071677</v>
      </c>
      <c r="E31" s="276">
        <f t="shared" si="25"/>
        <v>-0.35240240164564085</v>
      </c>
      <c r="F31" s="276">
        <f t="shared" si="25"/>
        <v>0.30120319844880566</v>
      </c>
      <c r="G31" s="276">
        <f t="shared" si="25"/>
        <v>-0.12612648022085726</v>
      </c>
      <c r="H31" s="276">
        <f t="shared" si="25"/>
        <v>7.1660651760911652E-3</v>
      </c>
      <c r="I31" s="276">
        <f t="shared" si="25"/>
        <v>-1.9460888913914301E-2</v>
      </c>
      <c r="J31" s="276">
        <f t="shared" si="25"/>
        <v>0.17146393140729888</v>
      </c>
      <c r="K31" s="285">
        <f t="shared" si="25"/>
        <v>-5.2106064729437615E-2</v>
      </c>
      <c r="L31" s="277">
        <f t="shared" si="25"/>
        <v>-8.4124648923364909E-2</v>
      </c>
      <c r="M31" s="276">
        <f t="shared" si="25"/>
        <v>0.28764018691588777</v>
      </c>
      <c r="N31" s="276">
        <f t="shared" si="25"/>
        <v>0.10676256403742751</v>
      </c>
      <c r="O31" s="276">
        <f t="shared" si="25"/>
        <v>0.30345145589616501</v>
      </c>
      <c r="P31" s="276">
        <f t="shared" si="25"/>
        <v>0.25973041103931305</v>
      </c>
      <c r="Q31" s="276">
        <f t="shared" si="25"/>
        <v>0.15038655327936848</v>
      </c>
      <c r="R31" s="276">
        <f t="shared" ref="R31" si="26">(R30-Q30)/Q30</f>
        <v>-2.5093665466012785E-2</v>
      </c>
      <c r="S31" s="276">
        <f t="shared" ref="S31:T31" si="27">(S30-R30)/R30</f>
        <v>0.23690171127231785</v>
      </c>
      <c r="T31" s="278">
        <f t="shared" si="27"/>
        <v>-0.23829828710069692</v>
      </c>
      <c r="U31" s="10"/>
      <c r="V31" s="116"/>
      <c r="W31" s="278">
        <f>(W30-V30)/V30</f>
        <v>0.39352835815538562</v>
      </c>
      <c r="X31" s="296"/>
      <c r="Y31" s="278">
        <f>(Y30-X30)/X30</f>
        <v>-0.10737741715577874</v>
      </c>
    </row>
    <row r="32" spans="1:39" ht="27.75" customHeight="1">
      <c r="A32" s="8" t="s">
        <v>57</v>
      </c>
      <c r="B32" s="19">
        <f>(B28-B30)</f>
        <v>203117.0239999998</v>
      </c>
      <c r="C32" s="154">
        <f t="shared" ref="C32:P32" si="28">(C28-C30)</f>
        <v>204244.86400000018</v>
      </c>
      <c r="D32" s="154">
        <f t="shared" si="28"/>
        <v>198400.41200000027</v>
      </c>
      <c r="E32" s="154">
        <f t="shared" si="28"/>
        <v>227324.11700000009</v>
      </c>
      <c r="F32" s="154">
        <f t="shared" si="28"/>
        <v>264760.33899999998</v>
      </c>
      <c r="G32" s="154">
        <f t="shared" si="28"/>
        <v>296419.00400000002</v>
      </c>
      <c r="H32" s="154">
        <f t="shared" si="28"/>
        <v>312165.44199999998</v>
      </c>
      <c r="I32" s="154">
        <f t="shared" si="28"/>
        <v>318321.61400000006</v>
      </c>
      <c r="J32" s="154">
        <f t="shared" si="28"/>
        <v>312463.31199999998</v>
      </c>
      <c r="K32" s="119">
        <f t="shared" si="28"/>
        <v>291587.27400000009</v>
      </c>
      <c r="L32" s="279">
        <f t="shared" si="28"/>
        <v>334649.34799999959</v>
      </c>
      <c r="M32" s="154">
        <f t="shared" si="28"/>
        <v>344816.77799999999</v>
      </c>
      <c r="N32" s="154">
        <f t="shared" si="28"/>
        <v>363008.511</v>
      </c>
      <c r="O32" s="154">
        <f t="shared" si="28"/>
        <v>460327.44400000002</v>
      </c>
      <c r="P32" s="154">
        <f t="shared" si="28"/>
        <v>495580.34200000018</v>
      </c>
      <c r="Q32" s="154">
        <f t="shared" ref="Q32" si="29">(Q28-Q30)</f>
        <v>518031.63800000027</v>
      </c>
      <c r="R32" s="154">
        <f t="shared" ref="R32:T32" si="30">(R28-R30)</f>
        <v>517524.88199999993</v>
      </c>
      <c r="S32" s="154">
        <f t="shared" si="30"/>
        <v>554357.49700000009</v>
      </c>
      <c r="T32" s="140">
        <f t="shared" si="30"/>
        <v>547164.73299999989</v>
      </c>
      <c r="V32" s="117">
        <f>V28-V30</f>
        <v>345131.57899999851</v>
      </c>
      <c r="W32" s="140">
        <f>W28-W30</f>
        <v>327127.14299999969</v>
      </c>
      <c r="X32" s="119">
        <f>X28-X30</f>
        <v>543267.47299999977</v>
      </c>
      <c r="Y32" s="140">
        <f>Y28-Y30</f>
        <v>528853.79200000025</v>
      </c>
    </row>
    <row r="33" spans="1:25" ht="27.75" customHeight="1" thickBot="1">
      <c r="A33" s="113" t="s">
        <v>53</v>
      </c>
      <c r="B33" s="116"/>
      <c r="C33" s="276">
        <f t="shared" ref="C33:P33" si="31">(C32-B32)/B32</f>
        <v>5.5526611102788507E-3</v>
      </c>
      <c r="D33" s="276">
        <f t="shared" si="31"/>
        <v>-2.8614927619427914E-2</v>
      </c>
      <c r="E33" s="276">
        <f t="shared" si="31"/>
        <v>0.14578450068944299</v>
      </c>
      <c r="F33" s="276">
        <f t="shared" si="31"/>
        <v>0.16468213973091064</v>
      </c>
      <c r="G33" s="276">
        <f t="shared" si="31"/>
        <v>0.11957480157177182</v>
      </c>
      <c r="H33" s="276">
        <f t="shared" si="31"/>
        <v>5.3122228290059179E-2</v>
      </c>
      <c r="I33" s="276">
        <f t="shared" si="31"/>
        <v>1.972086327223908E-2</v>
      </c>
      <c r="J33" s="276">
        <f t="shared" si="31"/>
        <v>-1.840372045864307E-2</v>
      </c>
      <c r="K33" s="285">
        <f t="shared" si="31"/>
        <v>-6.6811165337708145E-2</v>
      </c>
      <c r="L33" s="277">
        <f t="shared" si="31"/>
        <v>0.14768159600819714</v>
      </c>
      <c r="M33" s="276">
        <f t="shared" si="31"/>
        <v>3.038233918806384E-2</v>
      </c>
      <c r="N33" s="276">
        <f t="shared" si="31"/>
        <v>5.2757679326149283E-2</v>
      </c>
      <c r="O33" s="276">
        <f t="shared" si="31"/>
        <v>0.26808994844751732</v>
      </c>
      <c r="P33" s="276">
        <f t="shared" si="31"/>
        <v>7.6582220894047232E-2</v>
      </c>
      <c r="Q33" s="276">
        <f t="shared" ref="Q33" si="32">(Q32-P32)/P32</f>
        <v>4.5303039885306998E-2</v>
      </c>
      <c r="R33" s="276">
        <f t="shared" ref="R33" si="33">(R32-Q32)/Q32</f>
        <v>-9.782336884998188E-4</v>
      </c>
      <c r="S33" s="276">
        <f t="shared" ref="S33:T33" si="34">(S32-R32)/R32</f>
        <v>7.1170713295288804E-2</v>
      </c>
      <c r="T33" s="278">
        <f t="shared" si="34"/>
        <v>-1.2974955762166229E-2</v>
      </c>
      <c r="U33" s="10"/>
      <c r="V33" s="116"/>
      <c r="W33" s="278">
        <f>(W32-V32)/V32</f>
        <v>-5.2166875173131871E-2</v>
      </c>
      <c r="X33" s="296"/>
      <c r="Y33" s="278">
        <f>(Y32-X32)/X32</f>
        <v>-2.6531463259534264E-2</v>
      </c>
    </row>
    <row r="34" spans="1:25" ht="27.75" hidden="1" customHeight="1" thickBot="1">
      <c r="A34" s="106" t="s">
        <v>60</v>
      </c>
      <c r="B34" s="280">
        <f>(B28/B30)</f>
        <v>353.87571164253228</v>
      </c>
      <c r="C34" s="281">
        <f>(C28/C30)</f>
        <v>276.62107592758815</v>
      </c>
      <c r="D34" s="281">
        <f>(D28/D30)</f>
        <v>143.84910802293385</v>
      </c>
      <c r="E34" s="281">
        <f>(E28/E30)</f>
        <v>253.74073641704362</v>
      </c>
      <c r="F34" s="103">
        <f>(F28/F30)</f>
        <v>227.22340771855227</v>
      </c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4"/>
      <c r="V34" s="103">
        <f>(V28/V30)</f>
        <v>194.54337532090622</v>
      </c>
      <c r="W34" s="282">
        <f>(W28/W30)</f>
        <v>132.64197279973732</v>
      </c>
    </row>
    <row r="36" spans="1:25">
      <c r="A36" s="3" t="s">
        <v>69</v>
      </c>
    </row>
  </sheetData>
  <mergeCells count="66">
    <mergeCell ref="Q3:Q4"/>
    <mergeCell ref="Q14:Q15"/>
    <mergeCell ref="Q25:Q26"/>
    <mergeCell ref="F3:F4"/>
    <mergeCell ref="A3:A4"/>
    <mergeCell ref="B3:B4"/>
    <mergeCell ref="C3:C4"/>
    <mergeCell ref="D3:D4"/>
    <mergeCell ref="E3:E4"/>
    <mergeCell ref="N3:N4"/>
    <mergeCell ref="O3:O4"/>
    <mergeCell ref="P3:P4"/>
    <mergeCell ref="G3:G4"/>
    <mergeCell ref="H3:H4"/>
    <mergeCell ref="I3:I4"/>
    <mergeCell ref="J3:J4"/>
    <mergeCell ref="K3:K4"/>
    <mergeCell ref="P25:P26"/>
    <mergeCell ref="V3:W3"/>
    <mergeCell ref="A14:A15"/>
    <mergeCell ref="B14:B15"/>
    <mergeCell ref="C14:C15"/>
    <mergeCell ref="D14:D15"/>
    <mergeCell ref="E14:E15"/>
    <mergeCell ref="V14:W14"/>
    <mergeCell ref="G14:G15"/>
    <mergeCell ref="H14:H15"/>
    <mergeCell ref="I14:I15"/>
    <mergeCell ref="J14:J15"/>
    <mergeCell ref="K14:K15"/>
    <mergeCell ref="L14:L15"/>
    <mergeCell ref="L3:L4"/>
    <mergeCell ref="M3:M4"/>
    <mergeCell ref="M14:M15"/>
    <mergeCell ref="N14:N15"/>
    <mergeCell ref="O14:O15"/>
    <mergeCell ref="P14:P15"/>
    <mergeCell ref="F14:F15"/>
    <mergeCell ref="K25:K26"/>
    <mergeCell ref="L25:L26"/>
    <mergeCell ref="M25:M26"/>
    <mergeCell ref="N25:N26"/>
    <mergeCell ref="O25:O26"/>
    <mergeCell ref="F25:F26"/>
    <mergeCell ref="G25:G26"/>
    <mergeCell ref="H25:H26"/>
    <mergeCell ref="I25:I26"/>
    <mergeCell ref="J25:J26"/>
    <mergeCell ref="A25:A26"/>
    <mergeCell ref="B25:B26"/>
    <mergeCell ref="C25:C26"/>
    <mergeCell ref="D25:D26"/>
    <mergeCell ref="E25:E26"/>
    <mergeCell ref="X3:Y3"/>
    <mergeCell ref="X14:Y14"/>
    <mergeCell ref="X25:Y25"/>
    <mergeCell ref="R3:R4"/>
    <mergeCell ref="R14:R15"/>
    <mergeCell ref="R25:R26"/>
    <mergeCell ref="V25:W25"/>
    <mergeCell ref="S3:S4"/>
    <mergeCell ref="S14:S15"/>
    <mergeCell ref="S25:S26"/>
    <mergeCell ref="T3:T4"/>
    <mergeCell ref="T14:T15"/>
    <mergeCell ref="T25:T26"/>
  </mergeCells>
  <conditionalFormatting sqref="B12:T12">
    <cfRule type="cellIs" dxfId="15" priority="97" operator="greaterThan">
      <formula>0</formula>
    </cfRule>
    <cfRule type="cellIs" dxfId="14" priority="98" operator="lessThan">
      <formula>0</formula>
    </cfRule>
  </conditionalFormatting>
  <conditionalFormatting sqref="B23:T23">
    <cfRule type="cellIs" dxfId="13" priority="93" operator="greaterThan">
      <formula>0</formula>
    </cfRule>
    <cfRule type="cellIs" dxfId="12" priority="94" operator="lessThan">
      <formula>0</formula>
    </cfRule>
  </conditionalFormatting>
  <conditionalFormatting sqref="B34:T34">
    <cfRule type="cellIs" dxfId="11" priority="89" operator="greaterThan">
      <formula>0</formula>
    </cfRule>
    <cfRule type="cellIs" dxfId="10" priority="90" operator="lessThan">
      <formula>0</formula>
    </cfRule>
  </conditionalFormatting>
  <conditionalFormatting sqref="V34:W34">
    <cfRule type="cellIs" dxfId="9" priority="91" operator="greaterThan">
      <formula>0</formula>
    </cfRule>
    <cfRule type="cellIs" dxfId="8" priority="92" operator="lessThan">
      <formula>0</formula>
    </cfRule>
  </conditionalFormatting>
  <conditionalFormatting sqref="V12:Y12">
    <cfRule type="cellIs" dxfId="7" priority="31" operator="greaterThan">
      <formula>0</formula>
    </cfRule>
    <cfRule type="cellIs" dxfId="6" priority="32" operator="lessThan">
      <formula>0</formula>
    </cfRule>
  </conditionalFormatting>
  <conditionalFormatting sqref="V23:Y23">
    <cfRule type="cellIs" dxfId="5" priority="29" operator="greaterThan">
      <formula>0</formula>
    </cfRule>
    <cfRule type="cellIs" dxfId="4" priority="30" operator="less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horizontalDpi="4294967292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8" id="{196889DA-39BA-4EE2-A36F-58B74FE77D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C7:J7</xm:sqref>
        </x14:conditionalFormatting>
        <x14:conditionalFormatting xmlns:xm="http://schemas.microsoft.com/office/excel/2006/main">
          <x14:cfRule type="iconSet" priority="86" id="{342BF2B0-3916-4149-AEE3-8005EFDA06E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C9:J9</xm:sqref>
        </x14:conditionalFormatting>
        <x14:conditionalFormatting xmlns:xm="http://schemas.microsoft.com/office/excel/2006/main">
          <x14:cfRule type="iconSet" priority="85" id="{46DD3194-3428-435D-B4C7-5DACEA8D30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C11:J11</xm:sqref>
        </x14:conditionalFormatting>
        <x14:conditionalFormatting xmlns:xm="http://schemas.microsoft.com/office/excel/2006/main">
          <x14:cfRule type="iconSet" priority="84" id="{29EF6E76-A624-4F45-B814-44C0D420D14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C18:K18</xm:sqref>
        </x14:conditionalFormatting>
        <x14:conditionalFormatting xmlns:xm="http://schemas.microsoft.com/office/excel/2006/main">
          <x14:cfRule type="iconSet" priority="82" id="{384E0A2C-461F-4BC8-B7E5-CED87973A54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C20:K20</xm:sqref>
        </x14:conditionalFormatting>
        <x14:conditionalFormatting xmlns:xm="http://schemas.microsoft.com/office/excel/2006/main">
          <x14:cfRule type="iconSet" priority="81" id="{B0B10D07-FD42-4F72-B95A-6BFB2291F08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C22:K22</xm:sqref>
        </x14:conditionalFormatting>
        <x14:conditionalFormatting xmlns:xm="http://schemas.microsoft.com/office/excel/2006/main">
          <x14:cfRule type="iconSet" priority="80" id="{E921E250-274F-460B-9A23-24752F560F6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C29:K29</xm:sqref>
        </x14:conditionalFormatting>
        <x14:conditionalFormatting xmlns:xm="http://schemas.microsoft.com/office/excel/2006/main">
          <x14:cfRule type="iconSet" priority="78" id="{D0C78B59-0252-4627-8F7F-171CF571E44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C31:K31</xm:sqref>
        </x14:conditionalFormatting>
        <x14:conditionalFormatting xmlns:xm="http://schemas.microsoft.com/office/excel/2006/main">
          <x14:cfRule type="iconSet" priority="77" id="{1BE07993-3836-4455-9AD2-E5547587AEF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C33:K33</xm:sqref>
        </x14:conditionalFormatting>
        <x14:conditionalFormatting xmlns:xm="http://schemas.microsoft.com/office/excel/2006/main">
          <x14:cfRule type="iconSet" priority="76" id="{51F0914C-9940-4FA4-AD6A-225B343910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K7:M7</xm:sqref>
        </x14:conditionalFormatting>
        <x14:conditionalFormatting xmlns:xm="http://schemas.microsoft.com/office/excel/2006/main">
          <x14:cfRule type="iconSet" priority="75" id="{1BD8844E-0B0D-4408-BD16-A12FD306700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K9:M9</xm:sqref>
        </x14:conditionalFormatting>
        <x14:conditionalFormatting xmlns:xm="http://schemas.microsoft.com/office/excel/2006/main">
          <x14:cfRule type="iconSet" priority="74" id="{7DA523E0-195D-4BE5-A37B-0B19E88A72A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57" id="{59F63304-AAEB-483E-96D2-BAEDB74B6C8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L18</xm:sqref>
        </x14:conditionalFormatting>
        <x14:conditionalFormatting xmlns:xm="http://schemas.microsoft.com/office/excel/2006/main">
          <x14:cfRule type="iconSet" priority="56" id="{1FD15401-6335-410A-8876-DA4866E24F0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L20</xm:sqref>
        </x14:conditionalFormatting>
        <x14:conditionalFormatting xmlns:xm="http://schemas.microsoft.com/office/excel/2006/main">
          <x14:cfRule type="iconSet" priority="55" id="{C40D1022-E63D-49DC-9B81-E2D4283A1A4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L22</xm:sqref>
        </x14:conditionalFormatting>
        <x14:conditionalFormatting xmlns:xm="http://schemas.microsoft.com/office/excel/2006/main">
          <x14:cfRule type="iconSet" priority="54" id="{411F17B4-49CA-423B-A8AE-D88B39442A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L29</xm:sqref>
        </x14:conditionalFormatting>
        <x14:conditionalFormatting xmlns:xm="http://schemas.microsoft.com/office/excel/2006/main">
          <x14:cfRule type="iconSet" priority="53" id="{40381284-50A8-4B62-8E8E-48191BDA449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L31</xm:sqref>
        </x14:conditionalFormatting>
        <x14:conditionalFormatting xmlns:xm="http://schemas.microsoft.com/office/excel/2006/main">
          <x14:cfRule type="iconSet" priority="52" id="{B3061F7E-8A59-4740-BA70-58AF1385AAA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L33</xm:sqref>
        </x14:conditionalFormatting>
        <x14:conditionalFormatting xmlns:xm="http://schemas.microsoft.com/office/excel/2006/main">
          <x14:cfRule type="iconSet" priority="51" id="{D577C4AC-3F5F-472E-BD38-5CAAE3FDFB6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M18</xm:sqref>
        </x14:conditionalFormatting>
        <x14:conditionalFormatting xmlns:xm="http://schemas.microsoft.com/office/excel/2006/main">
          <x14:cfRule type="iconSet" priority="50" id="{E4063032-2220-499E-B3F2-BDB51415CCC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M20</xm:sqref>
        </x14:conditionalFormatting>
        <x14:conditionalFormatting xmlns:xm="http://schemas.microsoft.com/office/excel/2006/main">
          <x14:cfRule type="iconSet" priority="49" id="{27C74DE8-7F39-409F-BAD3-BA981B84E45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M22</xm:sqref>
        </x14:conditionalFormatting>
        <x14:conditionalFormatting xmlns:xm="http://schemas.microsoft.com/office/excel/2006/main">
          <x14:cfRule type="iconSet" priority="45" id="{C689B71B-DF41-474F-8DDE-F6568FD66B5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M29</xm:sqref>
        </x14:conditionalFormatting>
        <x14:conditionalFormatting xmlns:xm="http://schemas.microsoft.com/office/excel/2006/main">
          <x14:cfRule type="iconSet" priority="44" id="{E617BDA3-5565-4F38-82AD-1208FB43C3F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M31</xm:sqref>
        </x14:conditionalFormatting>
        <x14:conditionalFormatting xmlns:xm="http://schemas.microsoft.com/office/excel/2006/main">
          <x14:cfRule type="iconSet" priority="43" id="{70E6E96A-2D41-4971-A29E-9F33FF381A9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M33</xm:sqref>
        </x14:conditionalFormatting>
        <x14:conditionalFormatting xmlns:xm="http://schemas.microsoft.com/office/excel/2006/main">
          <x14:cfRule type="iconSet" priority="48" id="{21599631-0E2F-46CC-ABAA-775349803C7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N18</xm:sqref>
        </x14:conditionalFormatting>
        <x14:conditionalFormatting xmlns:xm="http://schemas.microsoft.com/office/excel/2006/main">
          <x14:cfRule type="iconSet" priority="47" id="{B2D81439-1411-4461-93E0-53261948E55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N20</xm:sqref>
        </x14:conditionalFormatting>
        <x14:conditionalFormatting xmlns:xm="http://schemas.microsoft.com/office/excel/2006/main">
          <x14:cfRule type="iconSet" priority="46" id="{E4274992-45F4-4545-B0A7-F5D3ACD7E1F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N22</xm:sqref>
        </x14:conditionalFormatting>
        <x14:conditionalFormatting xmlns:xm="http://schemas.microsoft.com/office/excel/2006/main">
          <x14:cfRule type="iconSet" priority="42" id="{CA51D4D9-9ECA-4857-8451-2A5BD8EBB74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N29</xm:sqref>
        </x14:conditionalFormatting>
        <x14:conditionalFormatting xmlns:xm="http://schemas.microsoft.com/office/excel/2006/main">
          <x14:cfRule type="iconSet" priority="41" id="{7CC91888-5B9D-4E18-8123-231859431C0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N31</xm:sqref>
        </x14:conditionalFormatting>
        <x14:conditionalFormatting xmlns:xm="http://schemas.microsoft.com/office/excel/2006/main">
          <x14:cfRule type="iconSet" priority="40" id="{7500E279-7A5F-4557-8486-DB2E978C55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N33</xm:sqref>
        </x14:conditionalFormatting>
        <x14:conditionalFormatting xmlns:xm="http://schemas.microsoft.com/office/excel/2006/main">
          <x14:cfRule type="iconSet" priority="60" id="{9D9B586D-7845-4E2B-BC33-BFA97F6CEBE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N7:T7</xm:sqref>
        </x14:conditionalFormatting>
        <x14:conditionalFormatting xmlns:xm="http://schemas.microsoft.com/office/excel/2006/main">
          <x14:cfRule type="iconSet" priority="59" id="{75D089B4-C6D8-4E85-A504-73B35FA9E4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N9:T9</xm:sqref>
        </x14:conditionalFormatting>
        <x14:conditionalFormatting xmlns:xm="http://schemas.microsoft.com/office/excel/2006/main">
          <x14:cfRule type="iconSet" priority="58" id="{5ADD4F33-379F-4B25-BE46-8A9CF2683A7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N11:T11</xm:sqref>
        </x14:conditionalFormatting>
        <x14:conditionalFormatting xmlns:xm="http://schemas.microsoft.com/office/excel/2006/main">
          <x14:cfRule type="iconSet" priority="19" id="{D26422B5-86CC-4127-A531-88190DA6F06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O18:R18</xm:sqref>
        </x14:conditionalFormatting>
        <x14:conditionalFormatting xmlns:xm="http://schemas.microsoft.com/office/excel/2006/main">
          <x14:cfRule type="iconSet" priority="18" id="{871AA06B-6444-49F2-B19C-8FE7081BAEB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O20:R20</xm:sqref>
        </x14:conditionalFormatting>
        <x14:conditionalFormatting xmlns:xm="http://schemas.microsoft.com/office/excel/2006/main">
          <x14:cfRule type="iconSet" priority="17" id="{1AA816BF-EABD-441C-B175-3CED767EBD0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O22:R22</xm:sqref>
        </x14:conditionalFormatting>
        <x14:conditionalFormatting xmlns:xm="http://schemas.microsoft.com/office/excel/2006/main">
          <x14:cfRule type="iconSet" priority="16" id="{63A05596-E7D8-4C2C-A49E-DBAAAA12833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O29:R29</xm:sqref>
        </x14:conditionalFormatting>
        <x14:conditionalFormatting xmlns:xm="http://schemas.microsoft.com/office/excel/2006/main">
          <x14:cfRule type="iconSet" priority="15" id="{7137A072-FF90-44B0-BB4F-580E5ABDB5A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O31:R31</xm:sqref>
        </x14:conditionalFormatting>
        <x14:conditionalFormatting xmlns:xm="http://schemas.microsoft.com/office/excel/2006/main">
          <x14:cfRule type="iconSet" priority="14" id="{3C4E93CB-1209-417A-88E9-F451325EA00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O33:R33</xm:sqref>
        </x14:conditionalFormatting>
        <x14:conditionalFormatting xmlns:xm="http://schemas.microsoft.com/office/excel/2006/main">
          <x14:cfRule type="iconSet" priority="7" id="{82980DA5-9A1E-4076-94B8-D7FCDF39BF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S18:T18</xm:sqref>
        </x14:conditionalFormatting>
        <x14:conditionalFormatting xmlns:xm="http://schemas.microsoft.com/office/excel/2006/main">
          <x14:cfRule type="iconSet" priority="6" id="{A457FDE7-D4BE-4CEA-A7F0-82F59CDB23E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S20:T20</xm:sqref>
        </x14:conditionalFormatting>
        <x14:conditionalFormatting xmlns:xm="http://schemas.microsoft.com/office/excel/2006/main">
          <x14:cfRule type="iconSet" priority="5" id="{9132DB8C-B377-4CC2-B846-488F82681D6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S22:T22</xm:sqref>
        </x14:conditionalFormatting>
        <x14:conditionalFormatting xmlns:xm="http://schemas.microsoft.com/office/excel/2006/main">
          <x14:cfRule type="iconSet" priority="4" id="{39E931B0-4103-4878-8E5D-FCD7FEFA1A8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S29:T29</xm:sqref>
        </x14:conditionalFormatting>
        <x14:conditionalFormatting xmlns:xm="http://schemas.microsoft.com/office/excel/2006/main">
          <x14:cfRule type="iconSet" priority="3" id="{1734BBBB-8287-4369-80C6-9BE2D7082C2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S31:T31</xm:sqref>
        </x14:conditionalFormatting>
        <x14:conditionalFormatting xmlns:xm="http://schemas.microsoft.com/office/excel/2006/main">
          <x14:cfRule type="iconSet" priority="2" id="{B4828EFC-BED2-4838-999D-D5F3D72FDDA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S33:T33</xm:sqref>
        </x14:conditionalFormatting>
        <x14:conditionalFormatting xmlns:xm="http://schemas.microsoft.com/office/excel/2006/main">
          <x14:cfRule type="iconSet" priority="87" id="{ED472D2B-C3F9-4A12-A8EC-321C33FBCC7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W7</xm:sqref>
        </x14:conditionalFormatting>
        <x14:conditionalFormatting xmlns:xm="http://schemas.microsoft.com/office/excel/2006/main">
          <x14:cfRule type="iconSet" priority="101" id="{5A1FE48F-B5F0-4BE9-A255-28BD94A3A6E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W9</xm:sqref>
        </x14:conditionalFormatting>
        <x14:conditionalFormatting xmlns:xm="http://schemas.microsoft.com/office/excel/2006/main">
          <x14:cfRule type="iconSet" priority="102" id="{EC8E4C19-012D-4C4D-9A19-3E8DDB36F4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W11</xm:sqref>
        </x14:conditionalFormatting>
        <x14:conditionalFormatting xmlns:xm="http://schemas.microsoft.com/office/excel/2006/main">
          <x14:cfRule type="iconSet" priority="83" id="{DA36E926-7CCA-4055-81FD-F49534F4320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W18</xm:sqref>
        </x14:conditionalFormatting>
        <x14:conditionalFormatting xmlns:xm="http://schemas.microsoft.com/office/excel/2006/main">
          <x14:cfRule type="iconSet" priority="103" id="{8D022498-9DCC-4EC9-8D8A-00D24145608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W20</xm:sqref>
        </x14:conditionalFormatting>
        <x14:conditionalFormatting xmlns:xm="http://schemas.microsoft.com/office/excel/2006/main">
          <x14:cfRule type="iconSet" priority="104" id="{D4304FF7-BCD8-4C01-9E5D-B8F31E410D9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W22</xm:sqref>
        </x14:conditionalFormatting>
        <x14:conditionalFormatting xmlns:xm="http://schemas.microsoft.com/office/excel/2006/main">
          <x14:cfRule type="iconSet" priority="79" id="{513ABC85-D88F-4D12-B36F-1A843DBC11A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W29</xm:sqref>
        </x14:conditionalFormatting>
        <x14:conditionalFormatting xmlns:xm="http://schemas.microsoft.com/office/excel/2006/main">
          <x14:cfRule type="iconSet" priority="105" id="{DA2DEE5E-8889-4F3C-AE31-9F006547929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W31</xm:sqref>
        </x14:conditionalFormatting>
        <x14:conditionalFormatting xmlns:xm="http://schemas.microsoft.com/office/excel/2006/main">
          <x14:cfRule type="iconSet" priority="106" id="{F6FADFC5-F37E-4129-A49C-27FC90DC7D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W33</xm:sqref>
        </x14:conditionalFormatting>
        <x14:conditionalFormatting xmlns:xm="http://schemas.microsoft.com/office/excel/2006/main">
          <x14:cfRule type="iconSet" priority="20" id="{567DFAF1-7A45-4C5B-9FA7-C35521309C9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X9:Y9</xm:sqref>
        </x14:conditionalFormatting>
        <x14:conditionalFormatting xmlns:xm="http://schemas.microsoft.com/office/excel/2006/main">
          <x14:cfRule type="iconSet" priority="27" id="{85B06692-565C-4783-88F9-E3FD2E895F0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X11:Y11</xm:sqref>
        </x14:conditionalFormatting>
        <x14:conditionalFormatting xmlns:xm="http://schemas.microsoft.com/office/excel/2006/main">
          <x14:cfRule type="iconSet" priority="25" id="{501F8961-8123-49E9-9D0D-074ACDB52CB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X20:Y20</xm:sqref>
        </x14:conditionalFormatting>
        <x14:conditionalFormatting xmlns:xm="http://schemas.microsoft.com/office/excel/2006/main">
          <x14:cfRule type="iconSet" priority="24" id="{E5C63753-950B-4940-9582-5A111081084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X22:Y22</xm:sqref>
        </x14:conditionalFormatting>
        <x14:conditionalFormatting xmlns:xm="http://schemas.microsoft.com/office/excel/2006/main">
          <x14:cfRule type="iconSet" priority="22" id="{D332E9AD-1EDD-40CA-A069-B0D023C1764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X31:Y31</xm:sqref>
        </x14:conditionalFormatting>
        <x14:conditionalFormatting xmlns:xm="http://schemas.microsoft.com/office/excel/2006/main">
          <x14:cfRule type="iconSet" priority="21" id="{B56E7E50-6678-4DA3-8C09-7D0F1D84545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X33:Y33</xm:sqref>
        </x14:conditionalFormatting>
        <x14:conditionalFormatting xmlns:xm="http://schemas.microsoft.com/office/excel/2006/main">
          <x14:cfRule type="iconSet" priority="28" id="{BC0EB3FF-AF95-4873-A2CE-3B84E0236C9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Y7</xm:sqref>
        </x14:conditionalFormatting>
        <x14:conditionalFormatting xmlns:xm="http://schemas.microsoft.com/office/excel/2006/main">
          <x14:cfRule type="iconSet" priority="23" id="{2CD80855-A3EB-4A54-8CE4-B3828085305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Y29</xm:sqref>
        </x14:conditionalFormatting>
        <x14:conditionalFormatting xmlns:xm="http://schemas.microsoft.com/office/excel/2006/main">
          <x14:cfRule type="iconSet" priority="1" id="{D7AAC87F-4F3E-4582-A166-20F0649BD45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Y18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8933-76D2-463E-9AD0-BEBFD5C6FFEC}">
  <sheetPr>
    <pageSetUpPr fitToPage="1"/>
  </sheetPr>
  <dimension ref="A1:BI68"/>
  <sheetViews>
    <sheetView showGridLines="0" topLeftCell="P49" zoomScaleNormal="100" workbookViewId="0">
      <selection activeCell="G20" sqref="G19:G20"/>
    </sheetView>
  </sheetViews>
  <sheetFormatPr defaultRowHeight="15"/>
  <cols>
    <col min="1" max="1" width="18.7109375" customWidth="1"/>
    <col min="19" max="19" width="9.85546875" customWidth="1"/>
    <col min="20" max="20" width="1.7109375" customWidth="1"/>
    <col min="21" max="21" width="18.7109375" hidden="1" customWidth="1"/>
    <col min="39" max="39" width="10.140625" customWidth="1"/>
    <col min="40" max="40" width="1.7109375" customWidth="1"/>
    <col min="58" max="58" width="9.85546875" customWidth="1"/>
    <col min="61" max="61" width="9.140625" style="101"/>
  </cols>
  <sheetData>
    <row r="1" spans="1:61" ht="15.75">
      <c r="A1" s="4" t="s">
        <v>95</v>
      </c>
    </row>
    <row r="3" spans="1:61" ht="15.75" thickBot="1">
      <c r="N3" s="119"/>
      <c r="O3" s="119"/>
      <c r="P3" s="119"/>
      <c r="Q3" s="119"/>
      <c r="S3" s="107" t="s">
        <v>1</v>
      </c>
      <c r="AM3" s="286">
        <v>1000</v>
      </c>
      <c r="BF3" s="286" t="s">
        <v>46</v>
      </c>
    </row>
    <row r="4" spans="1:61" ht="20.100000000000001" customHeight="1">
      <c r="A4" s="466" t="s">
        <v>3</v>
      </c>
      <c r="B4" s="468" t="s">
        <v>71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71" t="s">
        <v>149</v>
      </c>
      <c r="U4" s="469" t="s">
        <v>3</v>
      </c>
      <c r="V4" s="461" t="s">
        <v>71</v>
      </c>
      <c r="W4" s="462"/>
      <c r="X4" s="462"/>
      <c r="Y4" s="462"/>
      <c r="Z4" s="462"/>
      <c r="AA4" s="462"/>
      <c r="AB4" s="462"/>
      <c r="AC4" s="462"/>
      <c r="AD4" s="462"/>
      <c r="AE4" s="462"/>
      <c r="AF4" s="462"/>
      <c r="AG4" s="462"/>
      <c r="AH4" s="462"/>
      <c r="AI4" s="462"/>
      <c r="AJ4" s="462"/>
      <c r="AK4" s="462"/>
      <c r="AL4" s="463"/>
      <c r="AM4" s="464" t="s">
        <v>149</v>
      </c>
      <c r="AO4" s="461" t="s">
        <v>71</v>
      </c>
      <c r="AP4" s="462"/>
      <c r="AQ4" s="462"/>
      <c r="AR4" s="462"/>
      <c r="AS4" s="462"/>
      <c r="AT4" s="462"/>
      <c r="AU4" s="462"/>
      <c r="AV4" s="462"/>
      <c r="AW4" s="462"/>
      <c r="AX4" s="462"/>
      <c r="AY4" s="462"/>
      <c r="AZ4" s="462"/>
      <c r="BA4" s="462"/>
      <c r="BB4" s="462"/>
      <c r="BC4" s="462"/>
      <c r="BD4" s="462"/>
      <c r="BE4" s="463"/>
      <c r="BF4" s="464" t="s">
        <v>149</v>
      </c>
    </row>
    <row r="5" spans="1:61" ht="20.100000000000001" customHeight="1" thickBot="1">
      <c r="A5" s="467"/>
      <c r="B5" s="99">
        <v>2010</v>
      </c>
      <c r="C5" s="135">
        <v>2011</v>
      </c>
      <c r="D5" s="135">
        <v>2012</v>
      </c>
      <c r="E5" s="135">
        <v>2013</v>
      </c>
      <c r="F5" s="135">
        <v>2014</v>
      </c>
      <c r="G5" s="135">
        <v>2015</v>
      </c>
      <c r="H5" s="135">
        <v>2016</v>
      </c>
      <c r="I5" s="135">
        <v>2017</v>
      </c>
      <c r="J5" s="135">
        <v>2018</v>
      </c>
      <c r="K5" s="135">
        <v>2019</v>
      </c>
      <c r="L5" s="135">
        <v>2020</v>
      </c>
      <c r="M5" s="135">
        <v>2021</v>
      </c>
      <c r="N5" s="135">
        <v>2022</v>
      </c>
      <c r="O5" s="135">
        <v>2023</v>
      </c>
      <c r="P5" s="135">
        <v>2024</v>
      </c>
      <c r="Q5" s="135">
        <v>2025</v>
      </c>
      <c r="R5" s="135">
        <v>2026</v>
      </c>
      <c r="S5" s="472"/>
      <c r="U5" s="470"/>
      <c r="V5" s="25">
        <v>2010</v>
      </c>
      <c r="W5" s="135">
        <v>2011</v>
      </c>
      <c r="X5" s="135">
        <v>2012</v>
      </c>
      <c r="Y5" s="135">
        <v>2013</v>
      </c>
      <c r="Z5" s="135">
        <v>2014</v>
      </c>
      <c r="AA5" s="135">
        <v>2015</v>
      </c>
      <c r="AB5" s="135">
        <v>2016</v>
      </c>
      <c r="AC5" s="135">
        <v>2017</v>
      </c>
      <c r="AD5" s="135">
        <v>2018</v>
      </c>
      <c r="AE5" s="135">
        <v>2019</v>
      </c>
      <c r="AF5" s="135">
        <v>2020</v>
      </c>
      <c r="AG5" s="135">
        <v>2021</v>
      </c>
      <c r="AH5" s="135">
        <v>2022</v>
      </c>
      <c r="AI5" s="135">
        <v>2023</v>
      </c>
      <c r="AJ5" s="135">
        <v>2024</v>
      </c>
      <c r="AK5" s="135">
        <v>2025</v>
      </c>
      <c r="AL5" s="133">
        <v>2026</v>
      </c>
      <c r="AM5" s="465"/>
      <c r="AO5" s="25">
        <v>2010</v>
      </c>
      <c r="AP5" s="135">
        <v>2011</v>
      </c>
      <c r="AQ5" s="135">
        <v>2012</v>
      </c>
      <c r="AR5" s="135">
        <v>2013</v>
      </c>
      <c r="AS5" s="135">
        <v>2014</v>
      </c>
      <c r="AT5" s="135">
        <v>2015</v>
      </c>
      <c r="AU5" s="135">
        <v>2016</v>
      </c>
      <c r="AV5" s="135">
        <v>2017</v>
      </c>
      <c r="AW5" s="176">
        <v>2018</v>
      </c>
      <c r="AX5" s="135">
        <v>2019</v>
      </c>
      <c r="AY5" s="135">
        <v>2020</v>
      </c>
      <c r="AZ5" s="176">
        <v>2021</v>
      </c>
      <c r="BA5" s="176">
        <v>2022</v>
      </c>
      <c r="BB5" s="176">
        <v>2023</v>
      </c>
      <c r="BC5" s="176">
        <v>2024</v>
      </c>
      <c r="BD5" s="135">
        <v>2025</v>
      </c>
      <c r="BE5" s="133">
        <v>2026</v>
      </c>
      <c r="BF5" s="465"/>
      <c r="BI5" s="287"/>
    </row>
    <row r="6" spans="1:61" ht="3" customHeight="1" thickBot="1">
      <c r="A6" s="288"/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9"/>
      <c r="U6" s="288"/>
      <c r="V6" s="290">
        <v>2010</v>
      </c>
      <c r="W6" s="290">
        <v>2011</v>
      </c>
      <c r="X6" s="290">
        <v>2012</v>
      </c>
      <c r="Y6" s="290"/>
      <c r="Z6" s="290"/>
      <c r="AA6" s="290"/>
      <c r="AB6" s="290"/>
      <c r="AC6" s="290"/>
      <c r="AD6" s="287"/>
      <c r="AE6" s="287"/>
      <c r="AF6" s="287"/>
      <c r="AG6" s="287"/>
      <c r="AH6" s="287"/>
      <c r="AI6" s="287"/>
      <c r="AJ6" s="287"/>
      <c r="AK6" s="287"/>
      <c r="AL6" s="290"/>
      <c r="AM6" s="291"/>
      <c r="AO6" s="290"/>
      <c r="AP6" s="290"/>
      <c r="AQ6" s="290"/>
      <c r="AR6" s="290"/>
      <c r="AS6" s="290"/>
      <c r="AT6" s="290"/>
      <c r="AU6" s="290"/>
      <c r="AV6" s="290"/>
      <c r="AW6" s="287"/>
      <c r="AX6" s="287"/>
      <c r="AY6" s="287"/>
      <c r="AZ6" s="287"/>
      <c r="BA6" s="287"/>
      <c r="BB6" s="287"/>
      <c r="BC6" s="287"/>
      <c r="BD6" s="287"/>
      <c r="BE6" s="290"/>
      <c r="BF6" s="289"/>
    </row>
    <row r="7" spans="1:61" ht="20.100000000000001" customHeight="1">
      <c r="A7" s="120" t="s">
        <v>72</v>
      </c>
      <c r="B7" s="115">
        <v>162618.44999999995</v>
      </c>
      <c r="C7" s="153">
        <v>156534.06999999998</v>
      </c>
      <c r="D7" s="153">
        <v>239190.1999999999</v>
      </c>
      <c r="E7" s="153">
        <v>213768.74999999997</v>
      </c>
      <c r="F7" s="153">
        <v>196345.2</v>
      </c>
      <c r="G7" s="153">
        <v>183217.2099999999</v>
      </c>
      <c r="H7" s="153">
        <v>164354.55999999982</v>
      </c>
      <c r="I7" s="153">
        <v>192935.97999999986</v>
      </c>
      <c r="J7" s="153">
        <v>211445.75</v>
      </c>
      <c r="K7" s="153">
        <v>219278.33000000005</v>
      </c>
      <c r="L7" s="153">
        <v>238978.52999999991</v>
      </c>
      <c r="M7" s="153">
        <v>227977.60999999967</v>
      </c>
      <c r="N7" s="153">
        <v>227139.86999999991</v>
      </c>
      <c r="O7" s="153">
        <v>233829.62999999977</v>
      </c>
      <c r="P7" s="153">
        <v>221549.67999999979</v>
      </c>
      <c r="Q7" s="153">
        <v>244001.88999999972</v>
      </c>
      <c r="R7" s="153">
        <v>208093.57999999987</v>
      </c>
      <c r="S7" s="61">
        <f t="shared" ref="S7:S18" si="0">(IF(R7="","",((R7-Q7)/Q7)))</f>
        <v>-0.14716406499966</v>
      </c>
      <c r="U7" s="109" t="s">
        <v>72</v>
      </c>
      <c r="V7" s="115">
        <v>37448.925000000003</v>
      </c>
      <c r="W7" s="153">
        <v>38839.965999999986</v>
      </c>
      <c r="X7" s="153">
        <v>43280.928999999975</v>
      </c>
      <c r="Y7" s="153">
        <v>45616.113000000012</v>
      </c>
      <c r="Z7" s="153">
        <v>47446.346999999972</v>
      </c>
      <c r="AA7" s="153">
        <v>44866.651000000042</v>
      </c>
      <c r="AB7" s="153">
        <v>44731.008000000016</v>
      </c>
      <c r="AC7" s="153">
        <v>48635.341000000037</v>
      </c>
      <c r="AD7" s="153">
        <v>54050.858</v>
      </c>
      <c r="AE7" s="153">
        <v>57478.924000000043</v>
      </c>
      <c r="AF7" s="153">
        <v>63485.803999999982</v>
      </c>
      <c r="AG7" s="153">
        <v>59844.614000000096</v>
      </c>
      <c r="AH7" s="153">
        <v>63073.409999999996</v>
      </c>
      <c r="AI7" s="153">
        <v>62328.526000000005</v>
      </c>
      <c r="AJ7" s="153">
        <v>66227.470000000059</v>
      </c>
      <c r="AK7" s="153">
        <v>67131.155000000028</v>
      </c>
      <c r="AL7" s="112">
        <v>58876.235999999961</v>
      </c>
      <c r="AM7" s="61">
        <f t="shared" ref="AM7:AM23" si="1">IF(AL7="","",(AL7-AK7)/AK7)</f>
        <v>-0.12296703371184457</v>
      </c>
      <c r="AO7" s="124">
        <f t="shared" ref="AO7:AO22" si="2">(V7/B7)*10</f>
        <v>2.3028706152346192</v>
      </c>
      <c r="AP7" s="156">
        <f t="shared" ref="AP7:AP22" si="3">(W7/C7)*10</f>
        <v>2.4812467982209876</v>
      </c>
      <c r="AQ7" s="156">
        <f t="shared" ref="AQ7:AQ22" si="4">(X7/D7)*10</f>
        <v>1.8094775204000828</v>
      </c>
      <c r="AR7" s="156">
        <f t="shared" ref="AR7:AR22" si="5">(Y7/E7)*10</f>
        <v>2.1338999736865198</v>
      </c>
      <c r="AS7" s="156">
        <f t="shared" ref="AS7:AS22" si="6">(Z7/F7)*10</f>
        <v>2.4164760330275441</v>
      </c>
      <c r="AT7" s="156">
        <f t="shared" ref="AT7:AT22" si="7">(AA7/G7)*10</f>
        <v>2.4488229571883595</v>
      </c>
      <c r="AU7" s="156">
        <f t="shared" ref="AU7:AU22" si="8">(AB7/H7)*10</f>
        <v>2.7216164857245251</v>
      </c>
      <c r="AV7" s="156">
        <f t="shared" ref="AV7:AV22" si="9">(AC7/I7)*10</f>
        <v>2.5208020297717444</v>
      </c>
      <c r="AW7" s="156">
        <f t="shared" ref="AW7:AW22" si="10">(AD7/J7)*10</f>
        <v>2.5562518045408811</v>
      </c>
      <c r="AX7" s="156">
        <f t="shared" ref="AX7:AX22" si="11">(AE7/K7)*10</f>
        <v>2.6212769861937577</v>
      </c>
      <c r="AY7" s="156">
        <f t="shared" ref="AY7:AY22" si="12">(AF7/L7)*10</f>
        <v>2.6565484355435616</v>
      </c>
      <c r="AZ7" s="156">
        <f t="shared" ref="AZ7:AZ22" si="13">(AG7/M7)*10</f>
        <v>2.6250215536517025</v>
      </c>
      <c r="BA7" s="156">
        <f t="shared" ref="BA7:BA22" si="14">(AH7/N7)*10</f>
        <v>2.7768533106935394</v>
      </c>
      <c r="BB7" s="156">
        <f t="shared" ref="BB7:BB19" si="15">(AI7/O7)*10</f>
        <v>2.6655529498122226</v>
      </c>
      <c r="BC7" s="156">
        <f t="shared" ref="BC7:BC22" si="16">(AJ7/P7)*10</f>
        <v>2.9892830357507227</v>
      </c>
      <c r="BD7" s="156">
        <f t="shared" ref="BD7:BD22" si="17">(AK7/Q7)*10</f>
        <v>2.7512555333075541</v>
      </c>
      <c r="BE7" s="156">
        <f t="shared" ref="BE7:BE23" si="18">IF(AL7="","",(AL7/R7)*10)</f>
        <v>2.829315349373104</v>
      </c>
      <c r="BF7" s="61">
        <f t="shared" ref="BF7:BF23" si="19">IF(BE7="","",(BE7-BD7)/BD7)</f>
        <v>2.8372434010775632E-2</v>
      </c>
      <c r="BI7"/>
    </row>
    <row r="8" spans="1:61" ht="20.100000000000001" customHeight="1">
      <c r="A8" s="121" t="s">
        <v>73</v>
      </c>
      <c r="B8" s="117">
        <v>161664.07999999981</v>
      </c>
      <c r="C8" s="154">
        <v>214997.14</v>
      </c>
      <c r="D8" s="154">
        <v>230196.23999999993</v>
      </c>
      <c r="E8" s="154">
        <v>260171.31000000006</v>
      </c>
      <c r="F8" s="154">
        <v>219768.14999999994</v>
      </c>
      <c r="G8" s="154">
        <v>191622.89999999979</v>
      </c>
      <c r="H8" s="154">
        <v>187100.07000000012</v>
      </c>
      <c r="I8" s="154">
        <v>187560.18000000008</v>
      </c>
      <c r="J8" s="154">
        <v>245913.44</v>
      </c>
      <c r="K8" s="154">
        <v>226330.75999999989</v>
      </c>
      <c r="L8" s="154">
        <v>217081.86999999988</v>
      </c>
      <c r="M8" s="154">
        <v>235166.11999999968</v>
      </c>
      <c r="N8" s="154">
        <v>245888.12999999983</v>
      </c>
      <c r="O8" s="154">
        <v>225923.72000000012</v>
      </c>
      <c r="P8" s="154">
        <v>259397.19999999949</v>
      </c>
      <c r="Q8" s="154">
        <v>282330.72999999981</v>
      </c>
      <c r="R8" s="154">
        <v>235363.31999999998</v>
      </c>
      <c r="S8" s="52">
        <f t="shared" si="0"/>
        <v>-0.16635599674183488</v>
      </c>
      <c r="U8" s="109" t="s">
        <v>73</v>
      </c>
      <c r="V8" s="117">
        <v>39208.55799999999</v>
      </c>
      <c r="W8" s="154">
        <v>43534.874999999993</v>
      </c>
      <c r="X8" s="154">
        <v>46936.957999999977</v>
      </c>
      <c r="Y8" s="154">
        <v>51921.968000000052</v>
      </c>
      <c r="Z8" s="154">
        <v>51933.389000000017</v>
      </c>
      <c r="AA8" s="154">
        <v>46937.144999999968</v>
      </c>
      <c r="AB8" s="154">
        <v>48461.340000000011</v>
      </c>
      <c r="AC8" s="154">
        <v>48751.319999999949</v>
      </c>
      <c r="AD8" s="154">
        <v>57358.343000000001</v>
      </c>
      <c r="AE8" s="154">
        <v>60378.147999999928</v>
      </c>
      <c r="AF8" s="154">
        <v>54982.760999999962</v>
      </c>
      <c r="AG8" s="154">
        <v>61551.606000000007</v>
      </c>
      <c r="AH8" s="154">
        <v>68116.977000000028</v>
      </c>
      <c r="AI8" s="154">
        <v>65467.732000000033</v>
      </c>
      <c r="AJ8" s="154">
        <v>72469.30000000009</v>
      </c>
      <c r="AK8" s="154">
        <v>73917.690999999977</v>
      </c>
      <c r="AL8" s="119">
        <v>65211.167999999947</v>
      </c>
      <c r="AM8" s="52">
        <f t="shared" si="1"/>
        <v>-0.11778672848425464</v>
      </c>
      <c r="AO8" s="125">
        <f t="shared" si="2"/>
        <v>2.425310433832923</v>
      </c>
      <c r="AP8" s="157">
        <f t="shared" si="3"/>
        <v>2.0249048429202356</v>
      </c>
      <c r="AQ8" s="157">
        <f t="shared" si="4"/>
        <v>2.0389975961379729</v>
      </c>
      <c r="AR8" s="157">
        <f t="shared" si="5"/>
        <v>1.9956838438488873</v>
      </c>
      <c r="AS8" s="157">
        <f t="shared" si="6"/>
        <v>2.3630989749879605</v>
      </c>
      <c r="AT8" s="157">
        <f t="shared" si="7"/>
        <v>2.4494538492006965</v>
      </c>
      <c r="AU8" s="157">
        <f t="shared" si="8"/>
        <v>2.5901294424956642</v>
      </c>
      <c r="AV8" s="157">
        <f t="shared" si="9"/>
        <v>2.5992361491655602</v>
      </c>
      <c r="AW8" s="157">
        <f t="shared" si="10"/>
        <v>2.332460682100173</v>
      </c>
      <c r="AX8" s="157">
        <f t="shared" si="11"/>
        <v>2.6676951908790461</v>
      </c>
      <c r="AY8" s="157">
        <f t="shared" si="12"/>
        <v>2.5328122058281508</v>
      </c>
      <c r="AZ8" s="157">
        <f t="shared" si="13"/>
        <v>2.6173670765159578</v>
      </c>
      <c r="BA8" s="157">
        <f t="shared" si="14"/>
        <v>2.7702425895873901</v>
      </c>
      <c r="BB8" s="157">
        <f t="shared" si="15"/>
        <v>2.8977803658686212</v>
      </c>
      <c r="BC8" s="157">
        <f t="shared" si="16"/>
        <v>2.7937579896776157</v>
      </c>
      <c r="BD8" s="157">
        <f t="shared" si="17"/>
        <v>2.6181241765641321</v>
      </c>
      <c r="BE8" s="157">
        <f t="shared" si="18"/>
        <v>2.7706597612576145</v>
      </c>
      <c r="BF8" s="52">
        <f t="shared" si="19"/>
        <v>5.8261401830703413E-2</v>
      </c>
      <c r="BI8"/>
    </row>
    <row r="9" spans="1:61" ht="20.100000000000001" customHeight="1">
      <c r="A9" s="121" t="s">
        <v>74</v>
      </c>
      <c r="B9" s="117">
        <v>247651.7600000001</v>
      </c>
      <c r="C9" s="154">
        <v>229392.75000000003</v>
      </c>
      <c r="D9" s="154">
        <v>306569.51000000007</v>
      </c>
      <c r="E9" s="154">
        <v>231638.53999999992</v>
      </c>
      <c r="F9" s="154">
        <v>216803.50000000012</v>
      </c>
      <c r="G9" s="154">
        <v>258485.74000000011</v>
      </c>
      <c r="H9" s="154">
        <v>249519.08999999994</v>
      </c>
      <c r="I9" s="154">
        <v>240693.52999999991</v>
      </c>
      <c r="J9" s="154">
        <v>242853</v>
      </c>
      <c r="K9" s="154">
        <v>231554.96000000011</v>
      </c>
      <c r="L9" s="154">
        <v>255533.76999999979</v>
      </c>
      <c r="M9" s="154">
        <v>314789.03000000014</v>
      </c>
      <c r="N9" s="154">
        <v>282540.75999999983</v>
      </c>
      <c r="O9" s="154">
        <v>287648.47999999975</v>
      </c>
      <c r="P9" s="154">
        <v>282200.90000000014</v>
      </c>
      <c r="Q9" s="154">
        <v>281682.13</v>
      </c>
      <c r="R9" s="154">
        <v>286620.55999999988</v>
      </c>
      <c r="S9" s="52">
        <f t="shared" si="0"/>
        <v>1.7531925081650995E-2</v>
      </c>
      <c r="U9" s="109" t="s">
        <v>74</v>
      </c>
      <c r="V9" s="117">
        <v>51168.47700000005</v>
      </c>
      <c r="W9" s="154">
        <v>49454.935999999994</v>
      </c>
      <c r="X9" s="154">
        <v>57419.120999999985</v>
      </c>
      <c r="Y9" s="154">
        <v>50259.945</v>
      </c>
      <c r="Z9" s="154">
        <v>50881.621999999916</v>
      </c>
      <c r="AA9" s="154">
        <v>62257.105999999985</v>
      </c>
      <c r="AB9" s="154">
        <v>56423.886000000035</v>
      </c>
      <c r="AC9" s="154">
        <v>66075.244999999908</v>
      </c>
      <c r="AD9" s="154">
        <v>64577.565999999999</v>
      </c>
      <c r="AE9" s="154">
        <v>61804.521999999954</v>
      </c>
      <c r="AF9" s="154">
        <v>66953.59299999995</v>
      </c>
      <c r="AG9" s="154">
        <v>87119.218000000081</v>
      </c>
      <c r="AH9" s="154">
        <v>80072.687000000005</v>
      </c>
      <c r="AI9" s="154">
        <v>82246.040000000023</v>
      </c>
      <c r="AJ9" s="154">
        <v>78377.244000000195</v>
      </c>
      <c r="AK9" s="154">
        <v>73408.961000000025</v>
      </c>
      <c r="AL9" s="119">
        <v>78117.684999999983</v>
      </c>
      <c r="AM9" s="52">
        <f t="shared" si="1"/>
        <v>6.4143722181273705E-2</v>
      </c>
      <c r="AO9" s="125">
        <f t="shared" si="2"/>
        <v>2.0661463096406028</v>
      </c>
      <c r="AP9" s="157">
        <f t="shared" si="3"/>
        <v>2.1559066709824086</v>
      </c>
      <c r="AQ9" s="157">
        <f t="shared" si="4"/>
        <v>1.8729560222737081</v>
      </c>
      <c r="AR9" s="157">
        <f t="shared" si="5"/>
        <v>2.1697574591861963</v>
      </c>
      <c r="AS9" s="157">
        <f t="shared" si="6"/>
        <v>2.3469003959806871</v>
      </c>
      <c r="AT9" s="157">
        <f t="shared" si="7"/>
        <v>2.4085315499415931</v>
      </c>
      <c r="AU9" s="157">
        <f t="shared" si="8"/>
        <v>2.2613053774763308</v>
      </c>
      <c r="AV9" s="157">
        <f t="shared" si="9"/>
        <v>2.7452023741560456</v>
      </c>
      <c r="AW9" s="157">
        <f t="shared" si="10"/>
        <v>2.6591216085450871</v>
      </c>
      <c r="AX9" s="157">
        <f t="shared" si="11"/>
        <v>2.6691081028883996</v>
      </c>
      <c r="AY9" s="157">
        <f t="shared" si="12"/>
        <v>2.6201465661466194</v>
      </c>
      <c r="AZ9" s="157">
        <f t="shared" si="13"/>
        <v>2.7675430112669441</v>
      </c>
      <c r="BA9" s="157">
        <f t="shared" si="14"/>
        <v>2.8340224964355603</v>
      </c>
      <c r="BB9" s="157">
        <f t="shared" si="15"/>
        <v>2.8592551575450735</v>
      </c>
      <c r="BC9" s="157">
        <f t="shared" si="16"/>
        <v>2.7773562734916917</v>
      </c>
      <c r="BD9" s="157">
        <f t="shared" si="17"/>
        <v>2.6060922288538513</v>
      </c>
      <c r="BE9" s="157">
        <f t="shared" si="18"/>
        <v>2.7254738808688401</v>
      </c>
      <c r="BF9" s="52">
        <f t="shared" si="19"/>
        <v>4.5808682706326327E-2</v>
      </c>
      <c r="BI9"/>
    </row>
    <row r="10" spans="1:61" ht="20.100000000000001" customHeight="1">
      <c r="A10" s="121" t="s">
        <v>75</v>
      </c>
      <c r="B10" s="117">
        <v>215335.86</v>
      </c>
      <c r="C10" s="154">
        <v>234500.52</v>
      </c>
      <c r="D10" s="154">
        <v>245047.83999999971</v>
      </c>
      <c r="E10" s="154">
        <v>295201.40999999992</v>
      </c>
      <c r="F10" s="154">
        <v>217619.5400000001</v>
      </c>
      <c r="G10" s="154">
        <v>264598.62000000005</v>
      </c>
      <c r="H10" s="154">
        <v>251369.34000000005</v>
      </c>
      <c r="I10" s="154">
        <v>225265.57000000021</v>
      </c>
      <c r="J10" s="154">
        <v>280278.36</v>
      </c>
      <c r="K10" s="154">
        <v>242604.24999999974</v>
      </c>
      <c r="L10" s="154">
        <v>221930.11999999973</v>
      </c>
      <c r="M10" s="154">
        <v>289475</v>
      </c>
      <c r="N10" s="154">
        <v>262360.58</v>
      </c>
      <c r="O10" s="154">
        <v>242301.33000000013</v>
      </c>
      <c r="P10" s="154">
        <v>321597.08000000007</v>
      </c>
      <c r="Q10" s="154">
        <v>282174.21000000031</v>
      </c>
      <c r="R10" s="154">
        <v>289506.69999999978</v>
      </c>
      <c r="S10" s="52">
        <f t="shared" si="0"/>
        <v>2.5985684517374777E-2</v>
      </c>
      <c r="U10" s="109" t="s">
        <v>75</v>
      </c>
      <c r="V10" s="117">
        <v>46025.074999999961</v>
      </c>
      <c r="W10" s="154">
        <v>44904.889000000003</v>
      </c>
      <c r="X10" s="154">
        <v>48943.746000000036</v>
      </c>
      <c r="Y10" s="154">
        <v>56740.441000000035</v>
      </c>
      <c r="Z10" s="154">
        <v>53780.95900000001</v>
      </c>
      <c r="AA10" s="154">
        <v>62171.204999999944</v>
      </c>
      <c r="AB10" s="154">
        <v>54315.156000000032</v>
      </c>
      <c r="AC10" s="154">
        <v>53392.404000000024</v>
      </c>
      <c r="AD10" s="154">
        <v>64781.760000000002</v>
      </c>
      <c r="AE10" s="154">
        <v>61456.496999999916</v>
      </c>
      <c r="AF10" s="154">
        <v>59545.284999999967</v>
      </c>
      <c r="AG10" s="154">
        <v>77717.85199999997</v>
      </c>
      <c r="AH10" s="154">
        <v>72456.435999999929</v>
      </c>
      <c r="AI10" s="154">
        <v>68969.697000000073</v>
      </c>
      <c r="AJ10" s="154">
        <v>85848.440999999832</v>
      </c>
      <c r="AK10" s="154">
        <v>76086.710999999894</v>
      </c>
      <c r="AL10" s="119">
        <v>78663.484999999826</v>
      </c>
      <c r="AM10" s="52">
        <f t="shared" si="1"/>
        <v>3.3866281853081229E-2</v>
      </c>
      <c r="AO10" s="125">
        <f t="shared" si="2"/>
        <v>2.1373623046342565</v>
      </c>
      <c r="AP10" s="157">
        <f t="shared" si="3"/>
        <v>1.914916393362369</v>
      </c>
      <c r="AQ10" s="157">
        <f t="shared" si="4"/>
        <v>1.9973139122548518</v>
      </c>
      <c r="AR10" s="157">
        <f t="shared" si="5"/>
        <v>1.9220924791653282</v>
      </c>
      <c r="AS10" s="157">
        <f t="shared" si="6"/>
        <v>2.4713295046942929</v>
      </c>
      <c r="AT10" s="157">
        <f t="shared" si="7"/>
        <v>2.3496420729631899</v>
      </c>
      <c r="AU10" s="157">
        <f t="shared" si="8"/>
        <v>2.160770919794754</v>
      </c>
      <c r="AV10" s="157">
        <f t="shared" si="9"/>
        <v>2.3701981621070618</v>
      </c>
      <c r="AW10" s="157">
        <f t="shared" si="10"/>
        <v>2.3113364870552262</v>
      </c>
      <c r="AX10" s="157">
        <f t="shared" si="11"/>
        <v>2.5331995214428424</v>
      </c>
      <c r="AY10" s="157">
        <f t="shared" si="12"/>
        <v>2.6830646061021386</v>
      </c>
      <c r="AZ10" s="157">
        <f t="shared" si="13"/>
        <v>2.6847863200621807</v>
      </c>
      <c r="BA10" s="157">
        <f t="shared" si="14"/>
        <v>2.7617119919463482</v>
      </c>
      <c r="BB10" s="157">
        <f t="shared" si="15"/>
        <v>2.8464431870844469</v>
      </c>
      <c r="BC10" s="157">
        <f t="shared" si="16"/>
        <v>2.6694409352224158</v>
      </c>
      <c r="BD10" s="157">
        <f t="shared" si="17"/>
        <v>2.6964445475013399</v>
      </c>
      <c r="BE10" s="157">
        <f t="shared" si="18"/>
        <v>2.7171559414687079</v>
      </c>
      <c r="BF10" s="52">
        <f t="shared" si="19"/>
        <v>7.6810012601817449E-3</v>
      </c>
      <c r="BI10"/>
    </row>
    <row r="11" spans="1:61" ht="20.100000000000001" customHeight="1">
      <c r="A11" s="121" t="s">
        <v>76</v>
      </c>
      <c r="B11" s="117">
        <v>222013.68</v>
      </c>
      <c r="C11" s="154">
        <v>263893.25999999989</v>
      </c>
      <c r="D11" s="154">
        <v>299190.6300000003</v>
      </c>
      <c r="E11" s="154">
        <v>256106.34999999966</v>
      </c>
      <c r="F11" s="154">
        <v>230811.05</v>
      </c>
      <c r="G11" s="154">
        <v>216672.04999999973</v>
      </c>
      <c r="H11" s="154">
        <v>236802.16999999972</v>
      </c>
      <c r="I11" s="154">
        <v>260243.39000000019</v>
      </c>
      <c r="J11" s="154">
        <v>262127.07</v>
      </c>
      <c r="K11" s="154">
        <v>281547.48000000021</v>
      </c>
      <c r="L11" s="154">
        <v>229388.94999999992</v>
      </c>
      <c r="M11" s="154">
        <v>288153.1100000001</v>
      </c>
      <c r="N11" s="154">
        <v>276301.92000000027</v>
      </c>
      <c r="O11" s="154">
        <v>281804.57999999984</v>
      </c>
      <c r="P11" s="154">
        <v>306293.23999999993</v>
      </c>
      <c r="Q11" s="154">
        <v>319107.93000000005</v>
      </c>
      <c r="R11" s="154">
        <v>254222.06999999983</v>
      </c>
      <c r="S11" s="52">
        <f t="shared" si="0"/>
        <v>-0.2033351537205616</v>
      </c>
      <c r="U11" s="109" t="s">
        <v>76</v>
      </c>
      <c r="V11" s="117">
        <v>47205.19600000004</v>
      </c>
      <c r="W11" s="154">
        <v>52842.769000000008</v>
      </c>
      <c r="X11" s="154">
        <v>54431.923000000046</v>
      </c>
      <c r="Y11" s="154">
        <v>55981.48</v>
      </c>
      <c r="Z11" s="154">
        <v>55053.410000000054</v>
      </c>
      <c r="AA11" s="154">
        <v>55267.650999999962</v>
      </c>
      <c r="AB11" s="154">
        <v>56035.015999999938</v>
      </c>
      <c r="AC11" s="154">
        <v>66317.002000000022</v>
      </c>
      <c r="AD11" s="154">
        <v>64324.446000000004</v>
      </c>
      <c r="AE11" s="154">
        <v>68453.83000000006</v>
      </c>
      <c r="AF11" s="154">
        <v>58256.008000000045</v>
      </c>
      <c r="AG11" s="154">
        <v>77143.060999999987</v>
      </c>
      <c r="AH11" s="154">
        <v>76795.082000000068</v>
      </c>
      <c r="AI11" s="154">
        <v>80880.13800000005</v>
      </c>
      <c r="AJ11" s="154">
        <v>80938.010999999969</v>
      </c>
      <c r="AK11" s="154">
        <v>83332.545999999915</v>
      </c>
      <c r="AL11" s="119">
        <v>68144.503000000012</v>
      </c>
      <c r="AM11" s="52">
        <f t="shared" si="1"/>
        <v>-0.18225823797583143</v>
      </c>
      <c r="AO11" s="125">
        <f t="shared" si="2"/>
        <v>2.1262291584914967</v>
      </c>
      <c r="AP11" s="157">
        <f t="shared" si="3"/>
        <v>2.002429656596763</v>
      </c>
      <c r="AQ11" s="157">
        <f t="shared" si="4"/>
        <v>1.8193057382846511</v>
      </c>
      <c r="AR11" s="157">
        <f t="shared" si="5"/>
        <v>2.185868487837185</v>
      </c>
      <c r="AS11" s="157">
        <f t="shared" si="6"/>
        <v>2.3852155258597914</v>
      </c>
      <c r="AT11" s="157">
        <f t="shared" si="7"/>
        <v>2.5507512851796084</v>
      </c>
      <c r="AU11" s="157">
        <f t="shared" si="8"/>
        <v>2.366321896458973</v>
      </c>
      <c r="AV11" s="157">
        <f t="shared" si="9"/>
        <v>2.5482684497769559</v>
      </c>
      <c r="AW11" s="157">
        <f t="shared" si="10"/>
        <v>2.4539413651554569</v>
      </c>
      <c r="AX11" s="157">
        <f t="shared" si="11"/>
        <v>2.4313423085868151</v>
      </c>
      <c r="AY11" s="157">
        <f t="shared" si="12"/>
        <v>2.5396170129380713</v>
      </c>
      <c r="AZ11" s="157">
        <f t="shared" si="13"/>
        <v>2.6771552456955945</v>
      </c>
      <c r="BA11" s="157">
        <f t="shared" si="14"/>
        <v>2.7793900961672646</v>
      </c>
      <c r="BB11" s="157">
        <f t="shared" si="15"/>
        <v>2.8700789036146994</v>
      </c>
      <c r="BC11" s="157">
        <f t="shared" si="16"/>
        <v>2.6425007290399223</v>
      </c>
      <c r="BD11" s="157">
        <f t="shared" si="17"/>
        <v>2.6114219724968883</v>
      </c>
      <c r="BE11" s="157">
        <f t="shared" si="18"/>
        <v>2.6805109013548689</v>
      </c>
      <c r="BF11" s="52">
        <f t="shared" si="19"/>
        <v>2.6456440048990549E-2</v>
      </c>
      <c r="BI11"/>
    </row>
    <row r="12" spans="1:61" ht="20.100000000000001" customHeight="1">
      <c r="A12" s="121" t="s">
        <v>77</v>
      </c>
      <c r="B12" s="117">
        <v>215680.73000000007</v>
      </c>
      <c r="C12" s="154">
        <v>298357.37000000005</v>
      </c>
      <c r="D12" s="154">
        <v>243274.90999999974</v>
      </c>
      <c r="E12" s="154">
        <v>242334.35000000021</v>
      </c>
      <c r="F12" s="154">
        <v>229301.40999999997</v>
      </c>
      <c r="G12" s="154">
        <v>227631.27999999985</v>
      </c>
      <c r="H12" s="154">
        <v>210795.03999999986</v>
      </c>
      <c r="I12" s="154">
        <v>279141.12000000017</v>
      </c>
      <c r="J12" s="154">
        <v>254074.62</v>
      </c>
      <c r="K12" s="154">
        <v>214797.02000000022</v>
      </c>
      <c r="L12" s="154">
        <v>270265.60999999958</v>
      </c>
      <c r="M12" s="154">
        <v>280199.61000000039</v>
      </c>
      <c r="N12" s="154">
        <v>254653.79000000015</v>
      </c>
      <c r="O12" s="154">
        <v>308172.17000000016</v>
      </c>
      <c r="P12" s="154">
        <v>276915.73</v>
      </c>
      <c r="Q12" s="154">
        <v>281630.45000000054</v>
      </c>
      <c r="R12" s="154">
        <v>272896.54000000004</v>
      </c>
      <c r="S12" s="52">
        <f t="shared" si="0"/>
        <v>-3.1011952010162543E-2</v>
      </c>
      <c r="U12" s="109" t="s">
        <v>77</v>
      </c>
      <c r="V12" s="117">
        <v>45837.497000000039</v>
      </c>
      <c r="W12" s="154">
        <v>51105.701000000001</v>
      </c>
      <c r="X12" s="154">
        <v>50899.00499999999</v>
      </c>
      <c r="Y12" s="154">
        <v>50438.382000000049</v>
      </c>
      <c r="Z12" s="154">
        <v>52151.921999999926</v>
      </c>
      <c r="AA12" s="154">
        <v>56091.163000000008</v>
      </c>
      <c r="AB12" s="154">
        <v>52714.073000000055</v>
      </c>
      <c r="AC12" s="154">
        <v>64528.730000000025</v>
      </c>
      <c r="AD12" s="154">
        <v>62742.375</v>
      </c>
      <c r="AE12" s="154">
        <v>55571.388000000043</v>
      </c>
      <c r="AF12" s="154">
        <v>66351.210999999865</v>
      </c>
      <c r="AG12" s="154">
        <v>74866.905999999974</v>
      </c>
      <c r="AH12" s="154">
        <v>70242.043000000034</v>
      </c>
      <c r="AI12" s="154">
        <v>86964.571999999942</v>
      </c>
      <c r="AJ12" s="154">
        <v>72516.952000000019</v>
      </c>
      <c r="AK12" s="154">
        <v>75977.716000000073</v>
      </c>
      <c r="AL12" s="119">
        <v>72740.140999999931</v>
      </c>
      <c r="AM12" s="52">
        <f t="shared" si="1"/>
        <v>-4.2612165388074309E-2</v>
      </c>
      <c r="AO12" s="125">
        <f t="shared" si="2"/>
        <v>2.1252476751168277</v>
      </c>
      <c r="AP12" s="157">
        <f t="shared" si="3"/>
        <v>1.7129022487361378</v>
      </c>
      <c r="AQ12" s="157">
        <f t="shared" si="4"/>
        <v>2.0922422702776888</v>
      </c>
      <c r="AR12" s="157">
        <f t="shared" si="5"/>
        <v>2.0813550369561726</v>
      </c>
      <c r="AS12" s="157">
        <f t="shared" si="6"/>
        <v>2.2743829617096525</v>
      </c>
      <c r="AT12" s="157">
        <f t="shared" si="7"/>
        <v>2.4641236916121563</v>
      </c>
      <c r="AU12" s="157">
        <f t="shared" si="8"/>
        <v>2.5007264402426213</v>
      </c>
      <c r="AV12" s="157">
        <f t="shared" si="9"/>
        <v>2.3116884391665402</v>
      </c>
      <c r="AW12" s="157">
        <f t="shared" si="10"/>
        <v>2.469446771188716</v>
      </c>
      <c r="AX12" s="157">
        <f t="shared" si="11"/>
        <v>2.5871582389737058</v>
      </c>
      <c r="AY12" s="157">
        <f t="shared" si="12"/>
        <v>2.4550371392053902</v>
      </c>
      <c r="AZ12" s="157">
        <f t="shared" si="13"/>
        <v>2.6719132835338306</v>
      </c>
      <c r="BA12" s="157">
        <f t="shared" si="14"/>
        <v>2.7583348749688739</v>
      </c>
      <c r="BB12" s="157">
        <f t="shared" si="15"/>
        <v>2.8219476145428675</v>
      </c>
      <c r="BC12" s="157">
        <f t="shared" si="16"/>
        <v>2.6187371876635543</v>
      </c>
      <c r="BD12" s="157">
        <f t="shared" si="17"/>
        <v>2.6977805844502938</v>
      </c>
      <c r="BE12" s="157">
        <f t="shared" si="18"/>
        <v>2.6654841794622945</v>
      </c>
      <c r="BF12" s="52">
        <f t="shared" si="19"/>
        <v>-1.1971472096045214E-2</v>
      </c>
      <c r="BI12"/>
    </row>
    <row r="13" spans="1:61" ht="20.100000000000001" customHeight="1">
      <c r="A13" s="121" t="s">
        <v>78</v>
      </c>
      <c r="B13" s="117">
        <v>248639.30000000008</v>
      </c>
      <c r="C13" s="154">
        <v>301296.24000000011</v>
      </c>
      <c r="D13" s="154">
        <v>302219.03000000003</v>
      </c>
      <c r="E13" s="154">
        <v>271364.13999999984</v>
      </c>
      <c r="F13" s="154">
        <v>280219.00999999989</v>
      </c>
      <c r="G13" s="154">
        <v>268822.42000000004</v>
      </c>
      <c r="H13" s="154">
        <v>250739.99</v>
      </c>
      <c r="I13" s="154">
        <v>253691.20000000013</v>
      </c>
      <c r="J13" s="154">
        <v>257419.71</v>
      </c>
      <c r="K13" s="154">
        <v>275641.55999999971</v>
      </c>
      <c r="L13" s="154">
        <v>333531.0900000002</v>
      </c>
      <c r="M13" s="154">
        <v>285935.8</v>
      </c>
      <c r="N13" s="154">
        <v>296026.53999999975</v>
      </c>
      <c r="O13" s="154">
        <v>298746.17000000022</v>
      </c>
      <c r="P13" s="154">
        <v>333986.90999999997</v>
      </c>
      <c r="Q13" s="154">
        <v>332553.51000000042</v>
      </c>
      <c r="R13" s="154">
        <v>297487.85000000033</v>
      </c>
      <c r="S13" s="52">
        <f t="shared" si="0"/>
        <v>-0.10544366228460511</v>
      </c>
      <c r="U13" s="109" t="s">
        <v>78</v>
      </c>
      <c r="V13" s="117">
        <v>54364.509000000027</v>
      </c>
      <c r="W13" s="154">
        <v>59788.318999999996</v>
      </c>
      <c r="X13" s="154">
        <v>62714.63899999993</v>
      </c>
      <c r="Y13" s="154">
        <v>65018.055000000037</v>
      </c>
      <c r="Z13" s="154">
        <v>69122.01800000004</v>
      </c>
      <c r="AA13" s="154">
        <v>69013.110000000117</v>
      </c>
      <c r="AB13" s="154">
        <v>62444.103999999985</v>
      </c>
      <c r="AC13" s="154">
        <v>64721.649999999972</v>
      </c>
      <c r="AD13" s="154">
        <v>68976.123999999996</v>
      </c>
      <c r="AE13" s="154">
        <v>78608.732000000018</v>
      </c>
      <c r="AF13" s="154">
        <v>87158.587</v>
      </c>
      <c r="AG13" s="154">
        <v>82708.234000000084</v>
      </c>
      <c r="AH13" s="154">
        <v>82133.286000000095</v>
      </c>
      <c r="AI13" s="154">
        <v>86869.535000000062</v>
      </c>
      <c r="AJ13" s="154">
        <v>91039.435999999885</v>
      </c>
      <c r="AK13" s="154">
        <v>89445.250000000102</v>
      </c>
      <c r="AL13" s="119">
        <v>83520.985000000001</v>
      </c>
      <c r="AM13" s="52">
        <f t="shared" si="1"/>
        <v>-6.6233422121354621E-2</v>
      </c>
      <c r="AO13" s="125">
        <f t="shared" si="2"/>
        <v>2.1864809384518056</v>
      </c>
      <c r="AP13" s="157">
        <f t="shared" si="3"/>
        <v>1.9843699011975713</v>
      </c>
      <c r="AQ13" s="157">
        <f t="shared" si="4"/>
        <v>2.0751386502696381</v>
      </c>
      <c r="AR13" s="157">
        <f t="shared" si="5"/>
        <v>2.3959707793373171</v>
      </c>
      <c r="AS13" s="157">
        <f t="shared" si="6"/>
        <v>2.4667140890976693</v>
      </c>
      <c r="AT13" s="157">
        <f t="shared" si="7"/>
        <v>2.5672378814237335</v>
      </c>
      <c r="AU13" s="157">
        <f t="shared" si="8"/>
        <v>2.490392697231901</v>
      </c>
      <c r="AV13" s="157">
        <f t="shared" si="9"/>
        <v>2.5511980707253517</v>
      </c>
      <c r="AW13" s="157">
        <f t="shared" si="10"/>
        <v>2.6795199171034727</v>
      </c>
      <c r="AX13" s="157">
        <f t="shared" si="11"/>
        <v>2.8518461439559442</v>
      </c>
      <c r="AY13" s="157">
        <f t="shared" si="12"/>
        <v>2.6132072725214295</v>
      </c>
      <c r="AZ13" s="157">
        <f t="shared" si="13"/>
        <v>2.892545599396791</v>
      </c>
      <c r="BA13" s="157">
        <f t="shared" si="14"/>
        <v>2.7745244058184837</v>
      </c>
      <c r="BB13" s="157">
        <f t="shared" si="15"/>
        <v>2.9078041402170944</v>
      </c>
      <c r="BC13" s="157">
        <f t="shared" si="16"/>
        <v>2.7258384467822374</v>
      </c>
      <c r="BD13" s="157">
        <f t="shared" si="17"/>
        <v>2.6896498551466195</v>
      </c>
      <c r="BE13" s="157">
        <f t="shared" si="18"/>
        <v>2.80754272821562</v>
      </c>
      <c r="BF13" s="52">
        <f t="shared" si="19"/>
        <v>4.3832052281234171E-2</v>
      </c>
      <c r="BI13"/>
    </row>
    <row r="14" spans="1:61" ht="20.100000000000001" customHeight="1">
      <c r="A14" s="121" t="s">
        <v>79</v>
      </c>
      <c r="B14" s="117">
        <v>188089.6999999999</v>
      </c>
      <c r="C14" s="154">
        <v>220263.89</v>
      </c>
      <c r="D14" s="154">
        <v>238438.41000000006</v>
      </c>
      <c r="E14" s="154">
        <v>192903.74999999985</v>
      </c>
      <c r="F14" s="154">
        <v>168311.4199999999</v>
      </c>
      <c r="G14" s="154">
        <v>186814.79000000024</v>
      </c>
      <c r="H14" s="154">
        <v>210170.4499999999</v>
      </c>
      <c r="I14" s="154">
        <v>215685.8899999999</v>
      </c>
      <c r="J14" s="154">
        <v>216097.52</v>
      </c>
      <c r="K14" s="154">
        <v>196206.75000000006</v>
      </c>
      <c r="L14" s="154">
        <v>214684.44000000015</v>
      </c>
      <c r="M14" s="154">
        <v>233437.76999999996</v>
      </c>
      <c r="N14" s="154">
        <v>250505.7099999999</v>
      </c>
      <c r="O14" s="154">
        <v>265322.09000000003</v>
      </c>
      <c r="P14" s="154">
        <v>262177.63</v>
      </c>
      <c r="Q14" s="154">
        <v>245103.12999999971</v>
      </c>
      <c r="R14" s="154">
        <v>216957.80999999976</v>
      </c>
      <c r="S14" s="52">
        <f t="shared" si="0"/>
        <v>-0.11483052052415643</v>
      </c>
      <c r="U14" s="109" t="s">
        <v>79</v>
      </c>
      <c r="V14" s="117">
        <v>39184.329000000012</v>
      </c>
      <c r="W14" s="154">
        <v>43186.20999999997</v>
      </c>
      <c r="X14" s="154">
        <v>48896.256000000016</v>
      </c>
      <c r="Y14" s="154">
        <v>49231.409</v>
      </c>
      <c r="Z14" s="154">
        <v>41790.908999999992</v>
      </c>
      <c r="AA14" s="154">
        <v>45062.92500000001</v>
      </c>
      <c r="AB14" s="154">
        <v>49976.91399999999</v>
      </c>
      <c r="AC14" s="154">
        <v>51045.44799999996</v>
      </c>
      <c r="AD14" s="154">
        <v>55934.430999999997</v>
      </c>
      <c r="AE14" s="154">
        <v>52837.047999999988</v>
      </c>
      <c r="AF14" s="154">
        <v>57801.853999999985</v>
      </c>
      <c r="AG14" s="154">
        <v>60956.922999999952</v>
      </c>
      <c r="AH14" s="154">
        <v>70221.736000000121</v>
      </c>
      <c r="AI14" s="154">
        <v>68408.922000000079</v>
      </c>
      <c r="AJ14" s="154">
        <v>68952.826999999961</v>
      </c>
      <c r="AK14" s="154">
        <v>64168.421000000017</v>
      </c>
      <c r="AL14" s="119">
        <v>60735.999999999978</v>
      </c>
      <c r="AM14" s="52">
        <f t="shared" si="1"/>
        <v>-5.3490812871958275E-2</v>
      </c>
      <c r="AO14" s="125">
        <f t="shared" si="2"/>
        <v>2.0832788291969222</v>
      </c>
      <c r="AP14" s="157">
        <f t="shared" si="3"/>
        <v>1.9606577364996127</v>
      </c>
      <c r="AQ14" s="157">
        <f t="shared" si="4"/>
        <v>2.0506870516373601</v>
      </c>
      <c r="AR14" s="157">
        <f t="shared" si="5"/>
        <v>2.5521229628765663</v>
      </c>
      <c r="AS14" s="157">
        <f t="shared" si="6"/>
        <v>2.4829514836248197</v>
      </c>
      <c r="AT14" s="157">
        <f t="shared" si="7"/>
        <v>2.412171166961671</v>
      </c>
      <c r="AU14" s="157">
        <f t="shared" si="8"/>
        <v>2.3779229668109867</v>
      </c>
      <c r="AV14" s="157">
        <f t="shared" si="9"/>
        <v>2.3666568081945454</v>
      </c>
      <c r="AW14" s="157">
        <f t="shared" si="10"/>
        <v>2.5883883813196928</v>
      </c>
      <c r="AX14" s="157">
        <f t="shared" si="11"/>
        <v>2.692927129163496</v>
      </c>
      <c r="AY14" s="157">
        <f t="shared" si="12"/>
        <v>2.6924100321383304</v>
      </c>
      <c r="AZ14" s="157">
        <f t="shared" si="13"/>
        <v>2.6112707896412806</v>
      </c>
      <c r="BA14" s="157">
        <f t="shared" si="14"/>
        <v>2.8031990169006589</v>
      </c>
      <c r="BB14" s="157">
        <f t="shared" si="15"/>
        <v>2.5783349588419147</v>
      </c>
      <c r="BC14" s="157">
        <f t="shared" si="16"/>
        <v>2.6300042074527852</v>
      </c>
      <c r="BD14" s="157">
        <f t="shared" si="17"/>
        <v>2.6180171995355628</v>
      </c>
      <c r="BE14" s="157">
        <f t="shared" si="18"/>
        <v>2.7994382871029182</v>
      </c>
      <c r="BF14" s="52">
        <f t="shared" si="19"/>
        <v>6.9297133570986311E-2</v>
      </c>
      <c r="BI14"/>
    </row>
    <row r="15" spans="1:61" ht="20.100000000000001" customHeight="1">
      <c r="A15" s="121" t="s">
        <v>80</v>
      </c>
      <c r="B15" s="117">
        <v>276286.43999999977</v>
      </c>
      <c r="C15" s="154">
        <v>291231.52999999991</v>
      </c>
      <c r="D15" s="154">
        <v>295760.24000000017</v>
      </c>
      <c r="E15" s="154">
        <v>290599.48999999982</v>
      </c>
      <c r="F15" s="154">
        <v>290227.67999999964</v>
      </c>
      <c r="G15" s="154">
        <v>248925.34999999977</v>
      </c>
      <c r="H15" s="154">
        <v>261926.87000000026</v>
      </c>
      <c r="I15" s="154">
        <v>267823.90999999992</v>
      </c>
      <c r="J15" s="154">
        <v>219687.75</v>
      </c>
      <c r="K15" s="154">
        <v>266084.85000000027</v>
      </c>
      <c r="L15" s="154">
        <v>301265.00000000035</v>
      </c>
      <c r="M15" s="154">
        <v>280354.0799999999</v>
      </c>
      <c r="N15" s="154">
        <v>303137.7899999998</v>
      </c>
      <c r="O15" s="154">
        <v>266427.33999999985</v>
      </c>
      <c r="P15" s="154">
        <v>253800.33999999953</v>
      </c>
      <c r="Q15" s="154">
        <v>293879.07000000012</v>
      </c>
      <c r="R15" s="154"/>
      <c r="S15" s="52" t="str">
        <f t="shared" si="0"/>
        <v/>
      </c>
      <c r="U15" s="109" t="s">
        <v>80</v>
      </c>
      <c r="V15" s="117">
        <v>64657.764999999978</v>
      </c>
      <c r="W15" s="154">
        <v>67014.460999999996</v>
      </c>
      <c r="X15" s="154">
        <v>62417.526999999995</v>
      </c>
      <c r="Y15" s="154">
        <v>71596.117000000057</v>
      </c>
      <c r="Z15" s="154">
        <v>76295.819000000003</v>
      </c>
      <c r="AA15" s="154">
        <v>70793.574000000022</v>
      </c>
      <c r="AB15" s="154">
        <v>69809.002000000037</v>
      </c>
      <c r="AC15" s="154">
        <v>71866.597999999954</v>
      </c>
      <c r="AD15" s="154">
        <v>67502.441000000006</v>
      </c>
      <c r="AE15" s="154">
        <v>79059.753999999943</v>
      </c>
      <c r="AF15" s="154">
        <v>84581.715000000026</v>
      </c>
      <c r="AG15" s="154">
        <v>88913.320999999953</v>
      </c>
      <c r="AH15" s="154">
        <v>91382.118000000002</v>
      </c>
      <c r="AI15" s="154">
        <v>78672.270000000033</v>
      </c>
      <c r="AJ15" s="154">
        <v>79762.330999999947</v>
      </c>
      <c r="AK15" s="154">
        <v>86958.93799999998</v>
      </c>
      <c r="AL15" s="119"/>
      <c r="AM15" s="52" t="str">
        <f t="shared" si="1"/>
        <v/>
      </c>
      <c r="AO15" s="125">
        <f t="shared" si="2"/>
        <v>2.3402438787802988</v>
      </c>
      <c r="AP15" s="157">
        <f t="shared" si="3"/>
        <v>2.3010716250400503</v>
      </c>
      <c r="AQ15" s="157">
        <f t="shared" si="4"/>
        <v>2.1104096683178226</v>
      </c>
      <c r="AR15" s="157">
        <f t="shared" si="5"/>
        <v>2.4637385633402213</v>
      </c>
      <c r="AS15" s="157">
        <f t="shared" si="6"/>
        <v>2.6288264096656837</v>
      </c>
      <c r="AT15" s="157">
        <f t="shared" si="7"/>
        <v>2.843968041021137</v>
      </c>
      <c r="AU15" s="157">
        <f t="shared" si="8"/>
        <v>2.6652096442033595</v>
      </c>
      <c r="AV15" s="157">
        <f t="shared" si="9"/>
        <v>2.6833525804324183</v>
      </c>
      <c r="AW15" s="157">
        <f t="shared" si="10"/>
        <v>3.0726538461976149</v>
      </c>
      <c r="AX15" s="157">
        <f t="shared" si="11"/>
        <v>2.9712234274142202</v>
      </c>
      <c r="AY15" s="157">
        <f t="shared" si="12"/>
        <v>2.8075519891125729</v>
      </c>
      <c r="AZ15" s="157">
        <f t="shared" si="13"/>
        <v>3.1714652057141453</v>
      </c>
      <c r="BA15" s="157">
        <f t="shared" si="14"/>
        <v>3.0145406153419558</v>
      </c>
      <c r="BB15" s="157">
        <f t="shared" si="15"/>
        <v>2.952860243246811</v>
      </c>
      <c r="BC15" s="157">
        <f t="shared" si="16"/>
        <v>3.1427196275623626</v>
      </c>
      <c r="BD15" s="157">
        <f t="shared" si="17"/>
        <v>2.9590041237029889</v>
      </c>
      <c r="BE15" s="157" t="str">
        <f t="shared" si="18"/>
        <v/>
      </c>
      <c r="BF15" s="52" t="str">
        <f t="shared" si="19"/>
        <v/>
      </c>
      <c r="BI15"/>
    </row>
    <row r="16" spans="1:61" ht="20.100000000000001" customHeight="1">
      <c r="A16" s="121" t="s">
        <v>81</v>
      </c>
      <c r="B16" s="117">
        <v>218413.52999999985</v>
      </c>
      <c r="C16" s="154">
        <v>269385.36999999994</v>
      </c>
      <c r="D16" s="154">
        <v>357795.17000000092</v>
      </c>
      <c r="E16" s="154">
        <v>308575.81999999948</v>
      </c>
      <c r="F16" s="154">
        <v>305395.48999999964</v>
      </c>
      <c r="G16" s="154">
        <v>278553.34999999945</v>
      </c>
      <c r="H16" s="154">
        <v>249519.28000000003</v>
      </c>
      <c r="I16" s="154">
        <v>311771.15999999992</v>
      </c>
      <c r="J16" s="154">
        <v>292724.18</v>
      </c>
      <c r="K16" s="154">
        <v>321608.53999999992</v>
      </c>
      <c r="L16" s="154">
        <v>322467.64999999991</v>
      </c>
      <c r="M16" s="154">
        <v>294277.01000000024</v>
      </c>
      <c r="N16" s="154">
        <v>298545.54000000027</v>
      </c>
      <c r="O16" s="154">
        <v>281897.69999999978</v>
      </c>
      <c r="P16" s="154">
        <v>340111.72999999992</v>
      </c>
      <c r="Q16" s="154">
        <v>340443.58</v>
      </c>
      <c r="R16" s="154"/>
      <c r="S16" s="52" t="str">
        <f t="shared" si="0"/>
        <v/>
      </c>
      <c r="U16" s="109" t="s">
        <v>81</v>
      </c>
      <c r="V16" s="117">
        <v>62505.198999999993</v>
      </c>
      <c r="W16" s="154">
        <v>72259.178000000014</v>
      </c>
      <c r="X16" s="154">
        <v>85069.483999999968</v>
      </c>
      <c r="Y16" s="154">
        <v>87588.735000000001</v>
      </c>
      <c r="Z16" s="154">
        <v>89099.010000000038</v>
      </c>
      <c r="AA16" s="154">
        <v>82030.592000000048</v>
      </c>
      <c r="AB16" s="154">
        <v>76031.939000000013</v>
      </c>
      <c r="AC16" s="154">
        <v>87843.296000000017</v>
      </c>
      <c r="AD16" s="154">
        <v>92024.978000000003</v>
      </c>
      <c r="AE16" s="154">
        <v>97269.096999999994</v>
      </c>
      <c r="AF16" s="154">
        <v>96078.873000000051</v>
      </c>
      <c r="AG16" s="154">
        <v>90636.669000000067</v>
      </c>
      <c r="AH16" s="154">
        <v>94985.397999999841</v>
      </c>
      <c r="AI16" s="154">
        <v>88050.622999999963</v>
      </c>
      <c r="AJ16" s="154">
        <v>108964.86799999996</v>
      </c>
      <c r="AK16" s="154">
        <v>104951.53700000005</v>
      </c>
      <c r="AL16" s="119"/>
      <c r="AM16" s="52" t="str">
        <f t="shared" si="1"/>
        <v/>
      </c>
      <c r="AO16" s="125">
        <f t="shared" si="2"/>
        <v>2.8617823721817981</v>
      </c>
      <c r="AP16" s="157">
        <f t="shared" si="3"/>
        <v>2.6823720233953323</v>
      </c>
      <c r="AQ16" s="157">
        <f t="shared" si="4"/>
        <v>2.3776029173339523</v>
      </c>
      <c r="AR16" s="157">
        <f t="shared" si="5"/>
        <v>2.8384834236201706</v>
      </c>
      <c r="AS16" s="157">
        <f t="shared" si="6"/>
        <v>2.9174959328967214</v>
      </c>
      <c r="AT16" s="157">
        <f t="shared" si="7"/>
        <v>2.9448790330469983</v>
      </c>
      <c r="AU16" s="157">
        <f t="shared" si="8"/>
        <v>3.0471368384839841</v>
      </c>
      <c r="AV16" s="157">
        <f t="shared" si="9"/>
        <v>2.81755682597454</v>
      </c>
      <c r="AW16" s="157">
        <f t="shared" si="10"/>
        <v>3.1437436429064385</v>
      </c>
      <c r="AX16" s="157">
        <f t="shared" si="11"/>
        <v>3.0244562846496557</v>
      </c>
      <c r="AY16" s="157">
        <f t="shared" si="12"/>
        <v>2.9794887332109155</v>
      </c>
      <c r="AZ16" s="157">
        <f t="shared" si="13"/>
        <v>3.0799779092495196</v>
      </c>
      <c r="BA16" s="157">
        <f t="shared" si="14"/>
        <v>3.1816049906489896</v>
      </c>
      <c r="BB16" s="157">
        <f t="shared" si="15"/>
        <v>3.1234956156080744</v>
      </c>
      <c r="BC16" s="157">
        <f t="shared" si="16"/>
        <v>3.2037962348431788</v>
      </c>
      <c r="BD16" s="157">
        <f t="shared" si="17"/>
        <v>3.0827879615177367</v>
      </c>
      <c r="BE16" s="157" t="str">
        <f t="shared" si="18"/>
        <v/>
      </c>
      <c r="BF16" s="52" t="str">
        <f t="shared" si="19"/>
        <v/>
      </c>
      <c r="BI16"/>
    </row>
    <row r="17" spans="1:61" ht="20.100000000000001" customHeight="1">
      <c r="A17" s="121" t="s">
        <v>82</v>
      </c>
      <c r="B17" s="117">
        <v>283992.13999999984</v>
      </c>
      <c r="C17" s="154">
        <v>340923.25</v>
      </c>
      <c r="D17" s="154">
        <v>307861.13000000047</v>
      </c>
      <c r="E17" s="154">
        <v>286413.15999999997</v>
      </c>
      <c r="F17" s="154">
        <v>274219.10999999993</v>
      </c>
      <c r="G17" s="154">
        <v>273526.25000000035</v>
      </c>
      <c r="H17" s="154">
        <v>315362.60000000033</v>
      </c>
      <c r="I17" s="154">
        <v>306231.50000000035</v>
      </c>
      <c r="J17" s="154">
        <v>274210.34999999998</v>
      </c>
      <c r="K17" s="154">
        <v>273617.80999999982</v>
      </c>
      <c r="L17" s="154">
        <v>319048.99000000063</v>
      </c>
      <c r="M17" s="154">
        <v>318333.36000000016</v>
      </c>
      <c r="N17" s="154">
        <v>339529.76000000094</v>
      </c>
      <c r="O17" s="154">
        <v>295756.67</v>
      </c>
      <c r="P17" s="154">
        <v>295483.5</v>
      </c>
      <c r="Q17" s="154">
        <v>263112.8200000003</v>
      </c>
      <c r="R17" s="154"/>
      <c r="S17" s="52" t="str">
        <f t="shared" si="0"/>
        <v/>
      </c>
      <c r="U17" s="109" t="s">
        <v>82</v>
      </c>
      <c r="V17" s="117">
        <v>75798.92399999997</v>
      </c>
      <c r="W17" s="154">
        <v>78510.058999999979</v>
      </c>
      <c r="X17" s="154">
        <v>82860.765000000043</v>
      </c>
      <c r="Y17" s="154">
        <v>82287.181999999913</v>
      </c>
      <c r="Z17" s="154">
        <v>81224.970999999918</v>
      </c>
      <c r="AA17" s="154">
        <v>82936.982000000047</v>
      </c>
      <c r="AB17" s="154">
        <v>94068.771999999837</v>
      </c>
      <c r="AC17" s="154">
        <v>90812.540999999997</v>
      </c>
      <c r="AD17" s="154">
        <v>85853.54</v>
      </c>
      <c r="AE17" s="154">
        <v>81718.175000000017</v>
      </c>
      <c r="AF17" s="154">
        <v>93299.05299999984</v>
      </c>
      <c r="AG17" s="154">
        <v>97861.879000000015</v>
      </c>
      <c r="AH17" s="154">
        <v>103988.54699999987</v>
      </c>
      <c r="AI17" s="154">
        <v>93005.014999999941</v>
      </c>
      <c r="AJ17" s="154">
        <v>91560.632999999973</v>
      </c>
      <c r="AK17" s="154">
        <v>87265.749000000011</v>
      </c>
      <c r="AL17" s="119"/>
      <c r="AM17" s="52" t="str">
        <f t="shared" si="1"/>
        <v/>
      </c>
      <c r="AO17" s="125">
        <f t="shared" si="2"/>
        <v>2.669050065963094</v>
      </c>
      <c r="AP17" s="157">
        <f t="shared" si="3"/>
        <v>2.3028660849619373</v>
      </c>
      <c r="AQ17" s="157">
        <f t="shared" si="4"/>
        <v>2.6914981115024137</v>
      </c>
      <c r="AR17" s="157">
        <f t="shared" si="5"/>
        <v>2.8730237814491453</v>
      </c>
      <c r="AS17" s="157">
        <f t="shared" si="6"/>
        <v>2.9620463358662326</v>
      </c>
      <c r="AT17" s="157">
        <f t="shared" si="7"/>
        <v>3.0321397672069845</v>
      </c>
      <c r="AU17" s="157">
        <f t="shared" si="8"/>
        <v>2.9828765998250821</v>
      </c>
      <c r="AV17" s="157">
        <f t="shared" si="9"/>
        <v>2.9654866008232301</v>
      </c>
      <c r="AW17" s="157">
        <f t="shared" si="10"/>
        <v>3.1309372530978496</v>
      </c>
      <c r="AX17" s="157">
        <f t="shared" si="11"/>
        <v>2.9865809904698848</v>
      </c>
      <c r="AY17" s="157">
        <f t="shared" si="12"/>
        <v>2.92428611041833</v>
      </c>
      <c r="AZ17" s="157">
        <f t="shared" si="13"/>
        <v>3.0741948943082802</v>
      </c>
      <c r="BA17" s="157">
        <f t="shared" si="14"/>
        <v>3.0627226019892806</v>
      </c>
      <c r="BB17" s="157">
        <f t="shared" si="15"/>
        <v>3.1446464081435579</v>
      </c>
      <c r="BC17" s="157">
        <f t="shared" si="16"/>
        <v>3.0986716009523363</v>
      </c>
      <c r="BD17" s="157">
        <f t="shared" si="17"/>
        <v>3.3166665539140174</v>
      </c>
      <c r="BE17" s="157" t="str">
        <f t="shared" si="18"/>
        <v/>
      </c>
      <c r="BF17" s="52" t="str">
        <f t="shared" si="19"/>
        <v/>
      </c>
      <c r="BI17"/>
    </row>
    <row r="18" spans="1:61" ht="20.100000000000001" customHeight="1" thickBot="1">
      <c r="A18" s="121" t="s">
        <v>83</v>
      </c>
      <c r="B18" s="117">
        <v>226068.2300000001</v>
      </c>
      <c r="C18" s="154">
        <v>257835.04999999996</v>
      </c>
      <c r="D18" s="154">
        <v>297135.57000000012</v>
      </c>
      <c r="E18" s="154">
        <v>191538.02999999988</v>
      </c>
      <c r="F18" s="154">
        <v>207146.76999999993</v>
      </c>
      <c r="G18" s="154">
        <v>199318.66999999981</v>
      </c>
      <c r="H18" s="154">
        <v>191845.38999999996</v>
      </c>
      <c r="I18" s="154">
        <v>240526.04000000004</v>
      </c>
      <c r="J18" s="154">
        <v>195141.51</v>
      </c>
      <c r="K18" s="154">
        <v>213937.46999999983</v>
      </c>
      <c r="L18" s="154">
        <v>227207.97000000003</v>
      </c>
      <c r="M18" s="154">
        <v>239927.22000000009</v>
      </c>
      <c r="N18" s="154">
        <v>216943.64999999976</v>
      </c>
      <c r="O18" s="154">
        <v>202121.92000000004</v>
      </c>
      <c r="P18" s="154">
        <v>215837.9099999998</v>
      </c>
      <c r="Q18" s="154">
        <v>225910.84000000005</v>
      </c>
      <c r="R18" s="154"/>
      <c r="S18" s="52" t="str">
        <f t="shared" si="0"/>
        <v/>
      </c>
      <c r="U18" s="109" t="s">
        <v>83</v>
      </c>
      <c r="V18" s="117">
        <v>50975.751000000069</v>
      </c>
      <c r="W18" s="154">
        <v>55476.897000000012</v>
      </c>
      <c r="X18" s="154">
        <v>59634.482000000025</v>
      </c>
      <c r="Y18" s="154">
        <v>54113.734999999979</v>
      </c>
      <c r="Z18" s="154">
        <v>57504.426999999996</v>
      </c>
      <c r="AA18" s="154">
        <v>58105.801000000007</v>
      </c>
      <c r="AB18" s="154">
        <v>58962.415000000001</v>
      </c>
      <c r="AC18" s="154">
        <v>64051.424999999981</v>
      </c>
      <c r="AD18" s="154">
        <v>62214.675000000003</v>
      </c>
      <c r="AE18" s="154">
        <v>64766.222999999991</v>
      </c>
      <c r="AF18" s="154">
        <v>67694.932000000001</v>
      </c>
      <c r="AG18" s="154">
        <v>68116.868000000133</v>
      </c>
      <c r="AH18" s="154">
        <v>65495.567999999992</v>
      </c>
      <c r="AI18" s="154">
        <v>62769.229999999981</v>
      </c>
      <c r="AJ18" s="154">
        <v>67355.898000000001</v>
      </c>
      <c r="AK18" s="154">
        <v>67711.702999999965</v>
      </c>
      <c r="AL18" s="119"/>
      <c r="AM18" s="52" t="str">
        <f t="shared" si="1"/>
        <v/>
      </c>
      <c r="AO18" s="125">
        <f t="shared" si="2"/>
        <v>2.2548834482403852</v>
      </c>
      <c r="AP18" s="157">
        <f t="shared" si="3"/>
        <v>2.1516429593261281</v>
      </c>
      <c r="AQ18" s="157">
        <f t="shared" si="4"/>
        <v>2.0069789019200899</v>
      </c>
      <c r="AR18" s="157">
        <f t="shared" si="5"/>
        <v>2.825221445579241</v>
      </c>
      <c r="AS18" s="157">
        <f t="shared" si="6"/>
        <v>2.7760233480831014</v>
      </c>
      <c r="AT18" s="157">
        <f t="shared" si="7"/>
        <v>2.9152211882609924</v>
      </c>
      <c r="AU18" s="157">
        <f t="shared" si="8"/>
        <v>3.0734340293504063</v>
      </c>
      <c r="AV18" s="157">
        <f t="shared" si="9"/>
        <v>2.6629725829269866</v>
      </c>
      <c r="AW18" s="157">
        <f t="shared" si="10"/>
        <v>3.1881825143199927</v>
      </c>
      <c r="AX18" s="157">
        <f t="shared" si="11"/>
        <v>3.0273435971735125</v>
      </c>
      <c r="AY18" s="157">
        <f t="shared" si="12"/>
        <v>2.9794259417924462</v>
      </c>
      <c r="AZ18" s="157">
        <f t="shared" si="13"/>
        <v>2.8390637794244484</v>
      </c>
      <c r="BA18" s="157">
        <f t="shared" si="14"/>
        <v>3.0190129095735259</v>
      </c>
      <c r="BB18" s="157">
        <f t="shared" si="15"/>
        <v>3.1055132466582531</v>
      </c>
      <c r="BC18" s="157">
        <f t="shared" si="16"/>
        <v>3.1206704142011041</v>
      </c>
      <c r="BD18" s="157">
        <f t="shared" si="17"/>
        <v>2.9972755180760666</v>
      </c>
      <c r="BE18" s="157" t="str">
        <f t="shared" si="18"/>
        <v/>
      </c>
      <c r="BF18" s="52" t="str">
        <f t="shared" si="19"/>
        <v/>
      </c>
      <c r="BI18" s="105"/>
    </row>
    <row r="19" spans="1:61" ht="20.100000000000001" customHeight="1" thickBot="1">
      <c r="A19" s="201" t="s">
        <v>202</v>
      </c>
      <c r="B19" s="167">
        <f>SUM(B7:B14)</f>
        <v>1661693.5599999998</v>
      </c>
      <c r="C19" s="168">
        <f t="shared" ref="C19:R19" si="20">SUM(C7:C14)</f>
        <v>1919235.2400000002</v>
      </c>
      <c r="D19" s="168">
        <f t="shared" si="20"/>
        <v>2104126.7699999996</v>
      </c>
      <c r="E19" s="168">
        <f t="shared" si="20"/>
        <v>1963488.5999999996</v>
      </c>
      <c r="F19" s="168">
        <f t="shared" si="20"/>
        <v>1759179.2799999998</v>
      </c>
      <c r="G19" s="168">
        <f t="shared" si="20"/>
        <v>1797865.01</v>
      </c>
      <c r="H19" s="168">
        <f t="shared" si="20"/>
        <v>1760850.7099999995</v>
      </c>
      <c r="I19" s="168">
        <f t="shared" si="20"/>
        <v>1855216.8600000003</v>
      </c>
      <c r="J19" s="168">
        <f t="shared" si="20"/>
        <v>1970209.4699999997</v>
      </c>
      <c r="K19" s="168">
        <f t="shared" si="20"/>
        <v>1887961.1099999999</v>
      </c>
      <c r="L19" s="168">
        <f t="shared" si="20"/>
        <v>1981394.3799999992</v>
      </c>
      <c r="M19" s="168">
        <f t="shared" si="20"/>
        <v>2155134.0499999998</v>
      </c>
      <c r="N19" s="168">
        <f t="shared" si="20"/>
        <v>2095417.2999999996</v>
      </c>
      <c r="O19" s="168">
        <f t="shared" si="20"/>
        <v>2143748.17</v>
      </c>
      <c r="P19" s="168">
        <f t="shared" si="20"/>
        <v>2264118.3699999992</v>
      </c>
      <c r="Q19" s="168">
        <f t="shared" si="20"/>
        <v>2268583.9800000009</v>
      </c>
      <c r="R19" s="408">
        <f t="shared" si="20"/>
        <v>2061148.4299999995</v>
      </c>
      <c r="S19" s="165">
        <f>(R19-Q19)/Q19</f>
        <v>-9.1438338553374326E-2</v>
      </c>
      <c r="T19" s="171"/>
      <c r="U19" s="170"/>
      <c r="V19" s="168">
        <f>SUM(V7:V14)</f>
        <v>360442.56600000011</v>
      </c>
      <c r="W19" s="168">
        <f t="shared" ref="W19:AJ19" si="21">SUM(W7:W14)</f>
        <v>383657.66499999992</v>
      </c>
      <c r="X19" s="168">
        <f t="shared" si="21"/>
        <v>413522.57699999993</v>
      </c>
      <c r="Y19" s="168">
        <f t="shared" si="21"/>
        <v>425207.79300000024</v>
      </c>
      <c r="Z19" s="168">
        <f t="shared" si="21"/>
        <v>422160.57599999988</v>
      </c>
      <c r="AA19" s="168">
        <f t="shared" si="21"/>
        <v>441666.95600000001</v>
      </c>
      <c r="AB19" s="168">
        <f t="shared" si="21"/>
        <v>425101.49700000003</v>
      </c>
      <c r="AC19" s="168">
        <f t="shared" si="21"/>
        <v>463467.13999999996</v>
      </c>
      <c r="AD19" s="168">
        <f t="shared" si="21"/>
        <v>492745.90299999999</v>
      </c>
      <c r="AE19" s="168">
        <f t="shared" si="21"/>
        <v>496589.08899999998</v>
      </c>
      <c r="AF19" s="168">
        <f t="shared" si="21"/>
        <v>514535.10299999977</v>
      </c>
      <c r="AG19" s="168">
        <f t="shared" si="21"/>
        <v>581908.41400000011</v>
      </c>
      <c r="AH19" s="168">
        <f t="shared" si="21"/>
        <v>583111.65700000024</v>
      </c>
      <c r="AI19" s="168">
        <f t="shared" si="21"/>
        <v>602135.16200000024</v>
      </c>
      <c r="AJ19" s="168">
        <f t="shared" si="21"/>
        <v>616369.68099999998</v>
      </c>
      <c r="AK19" s="168">
        <f t="shared" ref="AK19:AL19" si="22">SUM(AK7:AK13)</f>
        <v>539300.03</v>
      </c>
      <c r="AL19" s="168">
        <f t="shared" si="22"/>
        <v>505274.20299999969</v>
      </c>
      <c r="AM19" s="57">
        <f t="shared" si="1"/>
        <v>-6.3092573905475846E-2</v>
      </c>
      <c r="AO19" s="172">
        <f t="shared" si="2"/>
        <v>2.1691277782890377</v>
      </c>
      <c r="AP19" s="173">
        <f t="shared" si="3"/>
        <v>1.9990132371683622</v>
      </c>
      <c r="AQ19" s="173">
        <f t="shared" si="4"/>
        <v>1.9652930749985185</v>
      </c>
      <c r="AR19" s="173">
        <f t="shared" si="5"/>
        <v>2.1655730163139237</v>
      </c>
      <c r="AS19" s="173">
        <f t="shared" si="6"/>
        <v>2.3997586874715799</v>
      </c>
      <c r="AT19" s="173">
        <f t="shared" si="7"/>
        <v>2.456619120698055</v>
      </c>
      <c r="AU19" s="173">
        <f t="shared" si="8"/>
        <v>2.4141825004574078</v>
      </c>
      <c r="AV19" s="173">
        <f t="shared" si="9"/>
        <v>2.4981830965033374</v>
      </c>
      <c r="AW19" s="173">
        <f t="shared" si="10"/>
        <v>2.500982309256691</v>
      </c>
      <c r="AX19" s="173">
        <f t="shared" si="11"/>
        <v>2.630292998990853</v>
      </c>
      <c r="AY19" s="173">
        <f t="shared" si="12"/>
        <v>2.5968333623718061</v>
      </c>
      <c r="AZ19" s="173">
        <f t="shared" si="13"/>
        <v>2.7001031049553514</v>
      </c>
      <c r="BA19" s="173">
        <f t="shared" si="14"/>
        <v>2.7827948972264394</v>
      </c>
      <c r="BB19" s="173">
        <f t="shared" si="15"/>
        <v>2.8087961563134551</v>
      </c>
      <c r="BC19" s="173">
        <f t="shared" si="16"/>
        <v>2.7223385895676477</v>
      </c>
      <c r="BD19" s="173">
        <f t="shared" si="17"/>
        <v>2.3772539820192145</v>
      </c>
      <c r="BE19" s="173">
        <f t="shared" si="18"/>
        <v>2.4514207499359948</v>
      </c>
      <c r="BF19" s="61">
        <f t="shared" si="19"/>
        <v>3.1198504020922439E-2</v>
      </c>
      <c r="BI19" s="105"/>
    </row>
    <row r="20" spans="1:61" ht="20.100000000000001" customHeight="1">
      <c r="A20" s="121" t="s">
        <v>84</v>
      </c>
      <c r="B20" s="117">
        <f>SUM(B7:B9)</f>
        <v>571934.28999999992</v>
      </c>
      <c r="C20" s="154">
        <f>SUM(C7:C9)</f>
        <v>600923.96</v>
      </c>
      <c r="D20" s="154">
        <f>SUM(D7:D9)</f>
        <v>775955.95</v>
      </c>
      <c r="E20" s="154">
        <f t="shared" ref="E20:N20" si="23">SUM(E7:E9)</f>
        <v>705578.6</v>
      </c>
      <c r="F20" s="154">
        <f t="shared" si="23"/>
        <v>632916.85000000009</v>
      </c>
      <c r="G20" s="154">
        <f t="shared" si="23"/>
        <v>633325.84999999986</v>
      </c>
      <c r="H20" s="154">
        <f t="shared" si="23"/>
        <v>600973.71999999986</v>
      </c>
      <c r="I20" s="154">
        <f t="shared" si="23"/>
        <v>621189.68999999983</v>
      </c>
      <c r="J20" s="154">
        <f t="shared" si="23"/>
        <v>700212.19</v>
      </c>
      <c r="K20" s="154">
        <f t="shared" si="23"/>
        <v>677164.05</v>
      </c>
      <c r="L20" s="154">
        <f t="shared" si="23"/>
        <v>711594.16999999958</v>
      </c>
      <c r="M20" s="154">
        <f t="shared" si="23"/>
        <v>777932.75999999954</v>
      </c>
      <c r="N20" s="154">
        <f t="shared" si="23"/>
        <v>755568.75999999954</v>
      </c>
      <c r="O20" s="154">
        <f t="shared" ref="O20:Q20" si="24">SUM(O7:O9)</f>
        <v>747401.82999999961</v>
      </c>
      <c r="P20" s="154">
        <f t="shared" ref="P20" si="25">SUM(P7:P9)</f>
        <v>763147.77999999945</v>
      </c>
      <c r="Q20" s="154">
        <f t="shared" si="24"/>
        <v>808014.74999999953</v>
      </c>
      <c r="R20" s="154">
        <f>IF(R9="","",SUM(R7:R9))</f>
        <v>730077.45999999973</v>
      </c>
      <c r="S20" s="61">
        <f>IF(R20="","",(R20-Q20)/Q20)</f>
        <v>-9.6455281292822742E-2</v>
      </c>
      <c r="U20" s="109" t="s">
        <v>84</v>
      </c>
      <c r="V20" s="117">
        <f t="shared" ref="V20:AK20" si="26">SUM(V7:V9)</f>
        <v>127825.96000000005</v>
      </c>
      <c r="W20" s="154">
        <f t="shared" si="26"/>
        <v>131829.77699999997</v>
      </c>
      <c r="X20" s="154">
        <f t="shared" si="26"/>
        <v>147637.00799999994</v>
      </c>
      <c r="Y20" s="154">
        <f t="shared" si="26"/>
        <v>147798.02600000007</v>
      </c>
      <c r="Z20" s="154">
        <f t="shared" si="26"/>
        <v>150261.35799999989</v>
      </c>
      <c r="AA20" s="154">
        <f t="shared" si="26"/>
        <v>154060.902</v>
      </c>
      <c r="AB20" s="154">
        <f t="shared" si="26"/>
        <v>149616.23400000005</v>
      </c>
      <c r="AC20" s="154">
        <f t="shared" si="26"/>
        <v>163461.9059999999</v>
      </c>
      <c r="AD20" s="154">
        <f t="shared" si="26"/>
        <v>175986.76699999999</v>
      </c>
      <c r="AE20" s="154">
        <f t="shared" si="26"/>
        <v>179661.59399999992</v>
      </c>
      <c r="AF20" s="154">
        <f t="shared" si="26"/>
        <v>185422.15799999988</v>
      </c>
      <c r="AG20" s="154">
        <f t="shared" si="26"/>
        <v>208515.4380000002</v>
      </c>
      <c r="AH20" s="154">
        <f t="shared" si="26"/>
        <v>211263.07400000002</v>
      </c>
      <c r="AI20" s="154">
        <f>SUM(AI7:AI9)</f>
        <v>210042.29800000007</v>
      </c>
      <c r="AJ20" s="154">
        <f>SUM(AJ7:AJ9)</f>
        <v>217074.01400000032</v>
      </c>
      <c r="AK20" s="154">
        <f t="shared" si="26"/>
        <v>214457.80700000003</v>
      </c>
      <c r="AL20" s="119">
        <f>IF(AL9="","",SUM(AL7:AL9))</f>
        <v>202205.08899999989</v>
      </c>
      <c r="AM20" s="61">
        <f t="shared" si="1"/>
        <v>-5.7133466817555108E-2</v>
      </c>
      <c r="AO20" s="124">
        <f t="shared" si="2"/>
        <v>2.2349763291863489</v>
      </c>
      <c r="AP20" s="156">
        <f t="shared" si="3"/>
        <v>2.1937846678638007</v>
      </c>
      <c r="AQ20" s="156">
        <f t="shared" si="4"/>
        <v>1.9026467675130263</v>
      </c>
      <c r="AR20" s="156">
        <f t="shared" si="5"/>
        <v>2.094706755562032</v>
      </c>
      <c r="AS20" s="156">
        <f t="shared" si="6"/>
        <v>2.3741089844582248</v>
      </c>
      <c r="AT20" s="156">
        <f t="shared" si="7"/>
        <v>2.4325693006214739</v>
      </c>
      <c r="AU20" s="156">
        <f t="shared" si="8"/>
        <v>2.4895636701052433</v>
      </c>
      <c r="AV20" s="156">
        <f t="shared" si="9"/>
        <v>2.6314330168615636</v>
      </c>
      <c r="AW20" s="156">
        <f t="shared" si="10"/>
        <v>2.5133348078387496</v>
      </c>
      <c r="AX20" s="156">
        <f t="shared" si="11"/>
        <v>2.6531472543470063</v>
      </c>
      <c r="AY20" s="156">
        <f t="shared" si="12"/>
        <v>2.6057290210795294</v>
      </c>
      <c r="AZ20" s="156">
        <f t="shared" si="13"/>
        <v>2.6803786743728382</v>
      </c>
      <c r="BA20" s="156">
        <f t="shared" si="14"/>
        <v>2.7960800549773941</v>
      </c>
      <c r="BB20" s="156">
        <f>(AI20/O20)*10</f>
        <v>2.8102994877601537</v>
      </c>
      <c r="BC20" s="156">
        <f t="shared" si="16"/>
        <v>2.8444558143116194</v>
      </c>
      <c r="BD20" s="156">
        <f t="shared" si="17"/>
        <v>2.6541323286487057</v>
      </c>
      <c r="BE20" s="156">
        <f t="shared" si="18"/>
        <v>2.7696388407882084</v>
      </c>
      <c r="BF20" s="61">
        <f t="shared" si="19"/>
        <v>4.3519500099043797E-2</v>
      </c>
      <c r="BI20" s="105"/>
    </row>
    <row r="21" spans="1:61" ht="20.100000000000001" customHeight="1">
      <c r="A21" s="121" t="s">
        <v>85</v>
      </c>
      <c r="B21" s="117">
        <f>SUM(B10:B12)</f>
        <v>653030.27</v>
      </c>
      <c r="C21" s="154">
        <f>SUM(C10:C12)</f>
        <v>796751.14999999991</v>
      </c>
      <c r="D21" s="154">
        <f>SUM(D10:D12)</f>
        <v>787513.37999999966</v>
      </c>
      <c r="E21" s="154">
        <f t="shared" ref="E21:N21" si="27">SUM(E10:E12)</f>
        <v>793642.10999999975</v>
      </c>
      <c r="F21" s="154">
        <f t="shared" si="27"/>
        <v>677732</v>
      </c>
      <c r="G21" s="154">
        <f t="shared" si="27"/>
        <v>708901.94999999972</v>
      </c>
      <c r="H21" s="154">
        <f t="shared" si="27"/>
        <v>698966.54999999958</v>
      </c>
      <c r="I21" s="154">
        <f t="shared" si="27"/>
        <v>764650.08000000054</v>
      </c>
      <c r="J21" s="154">
        <f t="shared" si="27"/>
        <v>796480.04999999993</v>
      </c>
      <c r="K21" s="154">
        <f t="shared" si="27"/>
        <v>738948.75000000023</v>
      </c>
      <c r="L21" s="154">
        <f t="shared" si="27"/>
        <v>721584.67999999924</v>
      </c>
      <c r="M21" s="154">
        <f t="shared" si="27"/>
        <v>857827.72000000044</v>
      </c>
      <c r="N21" s="154">
        <f t="shared" si="27"/>
        <v>793316.29000000039</v>
      </c>
      <c r="O21" s="154">
        <f t="shared" ref="O21:R21" si="28">SUM(O10:O12)</f>
        <v>832278.08000000007</v>
      </c>
      <c r="P21" s="154">
        <f t="shared" ref="P21" si="29">SUM(P10:P12)</f>
        <v>904806.05</v>
      </c>
      <c r="Q21" s="154">
        <f t="shared" si="28"/>
        <v>882912.5900000009</v>
      </c>
      <c r="R21" s="154">
        <f t="shared" si="28"/>
        <v>816625.30999999959</v>
      </c>
      <c r="S21" s="52">
        <f>IF(R21="","",(R21-Q21)/Q21)</f>
        <v>-7.5077964399625607E-2</v>
      </c>
      <c r="U21" s="109" t="s">
        <v>85</v>
      </c>
      <c r="V21" s="117">
        <f t="shared" ref="V21:AK21" si="30">SUM(V10:V12)</f>
        <v>139067.76800000004</v>
      </c>
      <c r="W21" s="154">
        <f t="shared" si="30"/>
        <v>148853.359</v>
      </c>
      <c r="X21" s="154">
        <f t="shared" si="30"/>
        <v>154274.67400000006</v>
      </c>
      <c r="Y21" s="154">
        <f t="shared" si="30"/>
        <v>163160.30300000007</v>
      </c>
      <c r="Z21" s="154">
        <f t="shared" si="30"/>
        <v>160986.291</v>
      </c>
      <c r="AA21" s="154">
        <f t="shared" si="30"/>
        <v>173530.01899999991</v>
      </c>
      <c r="AB21" s="154">
        <f t="shared" si="30"/>
        <v>163064.24500000002</v>
      </c>
      <c r="AC21" s="154">
        <f t="shared" si="30"/>
        <v>184238.13600000006</v>
      </c>
      <c r="AD21" s="154">
        <f t="shared" si="30"/>
        <v>191848.58100000001</v>
      </c>
      <c r="AE21" s="154">
        <f t="shared" si="30"/>
        <v>185481.71500000003</v>
      </c>
      <c r="AF21" s="154">
        <f t="shared" si="30"/>
        <v>184152.50399999987</v>
      </c>
      <c r="AG21" s="154">
        <f t="shared" si="30"/>
        <v>229727.8189999999</v>
      </c>
      <c r="AH21" s="154">
        <f t="shared" si="30"/>
        <v>219493.56100000002</v>
      </c>
      <c r="AI21" s="154">
        <f>SUM(AI10:AI12)</f>
        <v>236814.40700000006</v>
      </c>
      <c r="AJ21" s="154">
        <f>SUM(AJ10:AJ12)</f>
        <v>239303.40399999983</v>
      </c>
      <c r="AK21" s="154">
        <f t="shared" si="30"/>
        <v>235396.97299999988</v>
      </c>
      <c r="AL21" s="119">
        <f>IF(AL12="","",SUM(AL10:AL12))</f>
        <v>219548.12899999978</v>
      </c>
      <c r="AM21" s="52">
        <f t="shared" si="1"/>
        <v>-6.7328155489918329E-2</v>
      </c>
      <c r="AO21" s="125">
        <f t="shared" si="2"/>
        <v>2.1295761374124362</v>
      </c>
      <c r="AP21" s="157">
        <f t="shared" si="3"/>
        <v>1.8682540841014164</v>
      </c>
      <c r="AQ21" s="157">
        <f t="shared" si="4"/>
        <v>1.9590101948490086</v>
      </c>
      <c r="AR21" s="157">
        <f t="shared" si="5"/>
        <v>2.0558423115930697</v>
      </c>
      <c r="AS21" s="157">
        <f t="shared" si="6"/>
        <v>2.3753680068227561</v>
      </c>
      <c r="AT21" s="157">
        <f t="shared" si="7"/>
        <v>2.4478705270877024</v>
      </c>
      <c r="AU21" s="157">
        <f t="shared" si="8"/>
        <v>2.3329334572591511</v>
      </c>
      <c r="AV21" s="157">
        <f t="shared" si="9"/>
        <v>2.4094437549787471</v>
      </c>
      <c r="AW21" s="157">
        <f t="shared" si="10"/>
        <v>2.4087054157853673</v>
      </c>
      <c r="AX21" s="157">
        <f t="shared" si="11"/>
        <v>2.5100754957634068</v>
      </c>
      <c r="AY21" s="157">
        <f t="shared" si="12"/>
        <v>2.5520567315813865</v>
      </c>
      <c r="AZ21" s="157">
        <f t="shared" si="13"/>
        <v>2.6780181339908178</v>
      </c>
      <c r="BA21" s="157">
        <f t="shared" si="14"/>
        <v>2.7667849982004009</v>
      </c>
      <c r="BB21" s="157">
        <f>(AI21/O21)*10</f>
        <v>2.8453759950039781</v>
      </c>
      <c r="BC21" s="157">
        <f t="shared" si="16"/>
        <v>2.6448033144782777</v>
      </c>
      <c r="BD21" s="157">
        <f t="shared" si="17"/>
        <v>2.6661413107723342</v>
      </c>
      <c r="BE21" s="157">
        <f t="shared" si="18"/>
        <v>2.6884805835861236</v>
      </c>
      <c r="BF21" s="52">
        <f t="shared" si="19"/>
        <v>8.37887801502845E-3</v>
      </c>
      <c r="BI21" s="105"/>
    </row>
    <row r="22" spans="1:61" ht="20.100000000000001" customHeight="1">
      <c r="A22" s="121" t="s">
        <v>86</v>
      </c>
      <c r="B22" s="117">
        <f>SUM(B13:B15)</f>
        <v>713015.43999999971</v>
      </c>
      <c r="C22" s="154">
        <f>SUM(C13:C15)</f>
        <v>812791.66</v>
      </c>
      <c r="D22" s="154">
        <f>SUM(D13:D15)</f>
        <v>836417.68000000017</v>
      </c>
      <c r="E22" s="154">
        <f t="shared" ref="E22:N22" si="31">SUM(E13:E15)</f>
        <v>754867.37999999942</v>
      </c>
      <c r="F22" s="154">
        <f t="shared" si="31"/>
        <v>738758.1099999994</v>
      </c>
      <c r="G22" s="154">
        <f t="shared" si="31"/>
        <v>704562.56</v>
      </c>
      <c r="H22" s="154">
        <f t="shared" si="31"/>
        <v>722837.31000000017</v>
      </c>
      <c r="I22" s="154">
        <f t="shared" si="31"/>
        <v>737201</v>
      </c>
      <c r="J22" s="154">
        <f t="shared" si="31"/>
        <v>693204.98</v>
      </c>
      <c r="K22" s="154">
        <f t="shared" si="31"/>
        <v>737933.16</v>
      </c>
      <c r="L22" s="154">
        <f t="shared" si="31"/>
        <v>849480.53000000073</v>
      </c>
      <c r="M22" s="154">
        <f t="shared" si="31"/>
        <v>799727.64999999991</v>
      </c>
      <c r="N22" s="154">
        <f t="shared" si="31"/>
        <v>849670.03999999946</v>
      </c>
      <c r="O22" s="154">
        <f t="shared" ref="O22:Q22" si="32">SUM(O13:O15)</f>
        <v>830495.60000000009</v>
      </c>
      <c r="P22" s="154">
        <f t="shared" ref="P22" si="33">SUM(P13:P15)</f>
        <v>849964.87999999954</v>
      </c>
      <c r="Q22" s="154">
        <f t="shared" si="32"/>
        <v>871535.7100000002</v>
      </c>
      <c r="R22" s="154" t="str">
        <f>IF(R15="","",SUM(R13:R15))</f>
        <v/>
      </c>
      <c r="S22" s="52" t="str">
        <f>IF(R22="","",(R22-Q22)/Q22)</f>
        <v/>
      </c>
      <c r="U22" s="109" t="s">
        <v>86</v>
      </c>
      <c r="V22" s="117">
        <f t="shared" ref="V22:AK22" si="34">SUM(V13:V15)</f>
        <v>158206.60300000003</v>
      </c>
      <c r="W22" s="154">
        <f t="shared" si="34"/>
        <v>169988.98999999996</v>
      </c>
      <c r="X22" s="154">
        <f t="shared" si="34"/>
        <v>174028.42199999993</v>
      </c>
      <c r="Y22" s="154">
        <f t="shared" si="34"/>
        <v>185845.58100000009</v>
      </c>
      <c r="Z22" s="154">
        <f t="shared" si="34"/>
        <v>187208.74600000004</v>
      </c>
      <c r="AA22" s="154">
        <f t="shared" si="34"/>
        <v>184869.60900000014</v>
      </c>
      <c r="AB22" s="154">
        <f t="shared" si="34"/>
        <v>182230.02000000002</v>
      </c>
      <c r="AC22" s="154">
        <f t="shared" si="34"/>
        <v>187633.69599999988</v>
      </c>
      <c r="AD22" s="154">
        <f t="shared" si="34"/>
        <v>192412.99599999998</v>
      </c>
      <c r="AE22" s="154">
        <f t="shared" si="34"/>
        <v>210505.53399999993</v>
      </c>
      <c r="AF22" s="154">
        <f t="shared" si="34"/>
        <v>229542.15600000002</v>
      </c>
      <c r="AG22" s="154">
        <f t="shared" si="34"/>
        <v>232578.478</v>
      </c>
      <c r="AH22" s="154">
        <f t="shared" si="34"/>
        <v>243737.14000000025</v>
      </c>
      <c r="AI22" s="154">
        <f>SUM(AI13:AI15)</f>
        <v>233950.72700000019</v>
      </c>
      <c r="AJ22" s="154">
        <f>SUM(AJ13:AJ15)</f>
        <v>239754.59399999981</v>
      </c>
      <c r="AK22" s="154">
        <f t="shared" si="34"/>
        <v>240572.60900000011</v>
      </c>
      <c r="AL22" s="119" t="str">
        <f>IF(AL15="","",SUM(AL13:AL15))</f>
        <v/>
      </c>
      <c r="AM22" s="52" t="str">
        <f t="shared" si="1"/>
        <v/>
      </c>
      <c r="AO22" s="125">
        <f t="shared" si="2"/>
        <v>2.2188383886890319</v>
      </c>
      <c r="AP22" s="157">
        <f t="shared" si="3"/>
        <v>2.0914214351067524</v>
      </c>
      <c r="AQ22" s="157">
        <f t="shared" si="4"/>
        <v>2.0806401653298372</v>
      </c>
      <c r="AR22" s="157">
        <f t="shared" si="5"/>
        <v>2.461963331890169</v>
      </c>
      <c r="AS22" s="157">
        <f t="shared" si="6"/>
        <v>2.5341007220888607</v>
      </c>
      <c r="AT22" s="157">
        <f t="shared" si="7"/>
        <v>2.6238920359321978</v>
      </c>
      <c r="AU22" s="157">
        <f t="shared" si="8"/>
        <v>2.5210378252334538</v>
      </c>
      <c r="AV22" s="157">
        <f t="shared" si="9"/>
        <v>2.5452176000846425</v>
      </c>
      <c r="AW22" s="157">
        <f t="shared" si="10"/>
        <v>2.7757012940097461</v>
      </c>
      <c r="AX22" s="157">
        <f t="shared" si="11"/>
        <v>2.852636870255294</v>
      </c>
      <c r="AY22" s="157">
        <f t="shared" si="12"/>
        <v>2.7021473464494807</v>
      </c>
      <c r="AZ22" s="157">
        <f t="shared" si="13"/>
        <v>2.9082210425011565</v>
      </c>
      <c r="BA22" s="157">
        <f t="shared" si="14"/>
        <v>2.8686093250975446</v>
      </c>
      <c r="BB22" s="157">
        <f>(AI22/O22)*10</f>
        <v>2.8170014025360297</v>
      </c>
      <c r="BC22" s="157">
        <f t="shared" si="16"/>
        <v>2.8207588294706949</v>
      </c>
      <c r="BD22" s="157">
        <f t="shared" si="17"/>
        <v>2.7603299123566618</v>
      </c>
      <c r="BE22" s="157" t="str">
        <f t="shared" si="18"/>
        <v/>
      </c>
      <c r="BF22" s="52" t="str">
        <f t="shared" si="19"/>
        <v/>
      </c>
      <c r="BI22" s="105"/>
    </row>
    <row r="23" spans="1:61" ht="20.100000000000001" customHeight="1" thickBot="1">
      <c r="A23" s="122" t="s">
        <v>87</v>
      </c>
      <c r="B23" s="196">
        <f>SUM(B16:B18)</f>
        <v>728473.89999999979</v>
      </c>
      <c r="C23" s="155">
        <f>SUM(C16:C18)</f>
        <v>868143.66999999981</v>
      </c>
      <c r="D23" s="155">
        <f>SUM(D16:D18)</f>
        <v>962791.87000000151</v>
      </c>
      <c r="E23" s="155">
        <f t="shared" ref="E23:N23" si="35">SUM(E16:E18)</f>
        <v>786527.00999999943</v>
      </c>
      <c r="F23" s="155">
        <f t="shared" si="35"/>
        <v>786761.36999999953</v>
      </c>
      <c r="G23" s="155">
        <f t="shared" si="35"/>
        <v>751398.26999999967</v>
      </c>
      <c r="H23" s="155">
        <f t="shared" si="35"/>
        <v>756727.27000000025</v>
      </c>
      <c r="I23" s="155">
        <f t="shared" si="35"/>
        <v>858528.7000000003</v>
      </c>
      <c r="J23" s="155">
        <f t="shared" si="35"/>
        <v>762076.04</v>
      </c>
      <c r="K23" s="155">
        <f t="shared" si="35"/>
        <v>809163.8199999996</v>
      </c>
      <c r="L23" s="155">
        <f t="shared" si="35"/>
        <v>868724.61000000057</v>
      </c>
      <c r="M23" s="155">
        <f t="shared" si="35"/>
        <v>852537.59000000043</v>
      </c>
      <c r="N23" s="155">
        <f t="shared" si="35"/>
        <v>855018.950000001</v>
      </c>
      <c r="O23" s="155">
        <f t="shared" ref="O23:Q23" si="36">SUM(O16:O18)</f>
        <v>779776.2899999998</v>
      </c>
      <c r="P23" s="155">
        <f t="shared" ref="P23" si="37">SUM(P16:P18)</f>
        <v>851433.13999999978</v>
      </c>
      <c r="Q23" s="155">
        <f t="shared" si="36"/>
        <v>829467.24000000046</v>
      </c>
      <c r="R23" s="155" t="str">
        <f>IF(R18="","",(SUM(R16:R18)))</f>
        <v/>
      </c>
      <c r="S23" s="55" t="str">
        <f>IF(R23="","",(R23-Q23)/Q23)</f>
        <v/>
      </c>
      <c r="U23" s="110" t="s">
        <v>87</v>
      </c>
      <c r="V23" s="196">
        <f t="shared" ref="V23:AK23" si="38">SUM(V16:V18)</f>
        <v>189279.87400000004</v>
      </c>
      <c r="W23" s="155">
        <f t="shared" si="38"/>
        <v>206246.13400000002</v>
      </c>
      <c r="X23" s="155">
        <f t="shared" si="38"/>
        <v>227564.73100000003</v>
      </c>
      <c r="Y23" s="155">
        <f t="shared" si="38"/>
        <v>223989.65199999989</v>
      </c>
      <c r="Z23" s="155">
        <f t="shared" si="38"/>
        <v>227828.40799999997</v>
      </c>
      <c r="AA23" s="155">
        <f t="shared" si="38"/>
        <v>223073.37500000009</v>
      </c>
      <c r="AB23" s="155">
        <f t="shared" si="38"/>
        <v>229063.12599999984</v>
      </c>
      <c r="AC23" s="155">
        <f t="shared" si="38"/>
        <v>242707.26199999999</v>
      </c>
      <c r="AD23" s="155">
        <f t="shared" si="38"/>
        <v>240093.19299999997</v>
      </c>
      <c r="AE23" s="155">
        <f t="shared" si="38"/>
        <v>243753.495</v>
      </c>
      <c r="AF23" s="155">
        <f t="shared" si="38"/>
        <v>257072.85799999989</v>
      </c>
      <c r="AG23" s="155">
        <f t="shared" si="38"/>
        <v>256615.4160000002</v>
      </c>
      <c r="AH23" s="155">
        <f t="shared" si="38"/>
        <v>264469.51299999969</v>
      </c>
      <c r="AI23" s="155">
        <f>SUM(AI16:AI18)</f>
        <v>243824.8679999999</v>
      </c>
      <c r="AJ23" s="155">
        <f>SUM(AJ16:AJ18)</f>
        <v>267881.39899999992</v>
      </c>
      <c r="AK23" s="155">
        <f t="shared" si="38"/>
        <v>259928.98900000006</v>
      </c>
      <c r="AL23" s="123" t="str">
        <f>IF(AL18="","",SUM(AL16:AL18))</f>
        <v/>
      </c>
      <c r="AM23" s="55" t="str">
        <f t="shared" si="1"/>
        <v/>
      </c>
      <c r="AO23" s="126">
        <f>(V23/B23)*10</f>
        <v>2.5983068713923734</v>
      </c>
      <c r="AP23" s="158">
        <f>(W23/C23)*10</f>
        <v>2.3757143100519302</v>
      </c>
      <c r="AQ23" s="158">
        <f t="shared" ref="AQ23:BA23" si="39">IF(X18="","",(X23/D23)*10)</f>
        <v>2.363592154138149</v>
      </c>
      <c r="AR23" s="158">
        <f t="shared" si="39"/>
        <v>2.8478316593348785</v>
      </c>
      <c r="AS23" s="158">
        <f t="shared" si="39"/>
        <v>2.895775220890676</v>
      </c>
      <c r="AT23" s="158">
        <f t="shared" si="39"/>
        <v>2.9687767979556323</v>
      </c>
      <c r="AU23" s="158">
        <f t="shared" si="39"/>
        <v>3.0270235404625998</v>
      </c>
      <c r="AV23" s="158">
        <f t="shared" si="39"/>
        <v>2.8270139600458304</v>
      </c>
      <c r="AW23" s="158">
        <f t="shared" si="39"/>
        <v>3.1505149144959335</v>
      </c>
      <c r="AX23" s="158">
        <f t="shared" si="39"/>
        <v>3.012412183728137</v>
      </c>
      <c r="AY23" s="158">
        <f t="shared" si="39"/>
        <v>2.9591985197702608</v>
      </c>
      <c r="AZ23" s="158">
        <f t="shared" si="39"/>
        <v>3.0100187840397759</v>
      </c>
      <c r="BA23" s="158">
        <f t="shared" si="39"/>
        <v>3.0931421227564533</v>
      </c>
      <c r="BB23" s="158">
        <f>IF(AI18="","",(AI23/O23)*10)</f>
        <v>3.126856652694582</v>
      </c>
      <c r="BC23" s="158">
        <f t="shared" ref="BC23:BD23" si="40">IF(AJ18="","",(AJ23/P23)*10)</f>
        <v>3.1462411599341786</v>
      </c>
      <c r="BD23" s="158">
        <f t="shared" si="40"/>
        <v>3.1336860151342432</v>
      </c>
      <c r="BE23" s="158" t="str">
        <f t="shared" si="18"/>
        <v/>
      </c>
      <c r="BF23" s="55" t="str">
        <f t="shared" si="19"/>
        <v/>
      </c>
      <c r="BI23" s="105"/>
    </row>
    <row r="24" spans="1:61"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BI24" s="105"/>
    </row>
    <row r="25" spans="1:61" ht="15.75" thickBot="1">
      <c r="S25" s="107" t="s">
        <v>1</v>
      </c>
      <c r="AM25" s="286">
        <v>1000</v>
      </c>
      <c r="BF25" s="286" t="s">
        <v>46</v>
      </c>
      <c r="BI25" s="105"/>
    </row>
    <row r="26" spans="1:61" ht="20.100000000000001" customHeight="1">
      <c r="A26" s="466" t="s">
        <v>2</v>
      </c>
      <c r="B26" s="468" t="s">
        <v>71</v>
      </c>
      <c r="C26" s="462"/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2"/>
      <c r="S26" s="464" t="s">
        <v>149</v>
      </c>
      <c r="U26" s="469" t="s">
        <v>3</v>
      </c>
      <c r="V26" s="461" t="s">
        <v>71</v>
      </c>
      <c r="W26" s="462"/>
      <c r="X26" s="462"/>
      <c r="Y26" s="462"/>
      <c r="Z26" s="462"/>
      <c r="AA26" s="462"/>
      <c r="AB26" s="462"/>
      <c r="AC26" s="462"/>
      <c r="AD26" s="462"/>
      <c r="AE26" s="462"/>
      <c r="AF26" s="462"/>
      <c r="AG26" s="462"/>
      <c r="AH26" s="462"/>
      <c r="AI26" s="462"/>
      <c r="AJ26" s="462"/>
      <c r="AK26" s="462"/>
      <c r="AL26" s="463"/>
      <c r="AM26" s="464" t="s">
        <v>149</v>
      </c>
      <c r="AO26" s="461" t="s">
        <v>71</v>
      </c>
      <c r="AP26" s="462"/>
      <c r="AQ26" s="462"/>
      <c r="AR26" s="462"/>
      <c r="AS26" s="462"/>
      <c r="AT26" s="462"/>
      <c r="AU26" s="462"/>
      <c r="AV26" s="462"/>
      <c r="AW26" s="462"/>
      <c r="AX26" s="462"/>
      <c r="AY26" s="462"/>
      <c r="AZ26" s="462"/>
      <c r="BA26" s="462"/>
      <c r="BB26" s="462"/>
      <c r="BC26" s="462"/>
      <c r="BD26" s="462"/>
      <c r="BE26" s="463"/>
      <c r="BF26" s="464" t="str">
        <f>AM26</f>
        <v>D       2026/2025</v>
      </c>
      <c r="BI26" s="105"/>
    </row>
    <row r="27" spans="1:61" ht="20.100000000000001" customHeight="1" thickBot="1">
      <c r="A27" s="467"/>
      <c r="B27" s="99">
        <v>2010</v>
      </c>
      <c r="C27" s="135">
        <v>2011</v>
      </c>
      <c r="D27" s="135">
        <v>2012</v>
      </c>
      <c r="E27" s="135">
        <v>2013</v>
      </c>
      <c r="F27" s="135">
        <v>2014</v>
      </c>
      <c r="G27" s="135">
        <v>2015</v>
      </c>
      <c r="H27" s="135">
        <v>2016</v>
      </c>
      <c r="I27" s="133">
        <v>2017</v>
      </c>
      <c r="J27" s="176">
        <v>2018</v>
      </c>
      <c r="K27" s="135">
        <v>2019</v>
      </c>
      <c r="L27" s="262">
        <v>2020</v>
      </c>
      <c r="M27" s="262">
        <v>2021</v>
      </c>
      <c r="N27" s="262">
        <v>2022</v>
      </c>
      <c r="O27" s="262">
        <v>2023</v>
      </c>
      <c r="P27" s="262">
        <v>2024</v>
      </c>
      <c r="Q27" s="262">
        <v>2025</v>
      </c>
      <c r="R27" s="262">
        <v>2026</v>
      </c>
      <c r="S27" s="465"/>
      <c r="U27" s="470"/>
      <c r="V27" s="25">
        <v>2010</v>
      </c>
      <c r="W27" s="135">
        <v>2011</v>
      </c>
      <c r="X27" s="135">
        <v>2012</v>
      </c>
      <c r="Y27" s="135">
        <v>2013</v>
      </c>
      <c r="Z27" s="135">
        <v>2014</v>
      </c>
      <c r="AA27" s="135">
        <v>2015</v>
      </c>
      <c r="AB27" s="135">
        <v>2016</v>
      </c>
      <c r="AC27" s="135">
        <v>2017</v>
      </c>
      <c r="AD27" s="135">
        <v>2018</v>
      </c>
      <c r="AE27" s="135">
        <v>2019</v>
      </c>
      <c r="AF27" s="135">
        <v>2020</v>
      </c>
      <c r="AG27" s="135">
        <v>2021</v>
      </c>
      <c r="AH27" s="135">
        <v>2022</v>
      </c>
      <c r="AI27" s="135">
        <v>2023</v>
      </c>
      <c r="AJ27" s="135">
        <v>2024</v>
      </c>
      <c r="AK27" s="135">
        <v>2025</v>
      </c>
      <c r="AL27" s="133">
        <v>2026</v>
      </c>
      <c r="AM27" s="465"/>
      <c r="AO27" s="25">
        <v>2010</v>
      </c>
      <c r="AP27" s="135">
        <v>2011</v>
      </c>
      <c r="AQ27" s="135">
        <v>2012</v>
      </c>
      <c r="AR27" s="135">
        <v>2013</v>
      </c>
      <c r="AS27" s="135">
        <v>2014</v>
      </c>
      <c r="AT27" s="135">
        <v>2015</v>
      </c>
      <c r="AU27" s="135">
        <v>2016</v>
      </c>
      <c r="AV27" s="135">
        <v>2017</v>
      </c>
      <c r="AW27" s="176">
        <v>2018</v>
      </c>
      <c r="AX27" s="135">
        <v>2019</v>
      </c>
      <c r="AY27" s="135">
        <v>2020</v>
      </c>
      <c r="AZ27" s="135">
        <v>2021</v>
      </c>
      <c r="BA27" s="135">
        <v>2022</v>
      </c>
      <c r="BB27" s="135">
        <v>2023</v>
      </c>
      <c r="BC27" s="135">
        <v>2024</v>
      </c>
      <c r="BD27" s="135">
        <v>2025</v>
      </c>
      <c r="BE27" s="133">
        <v>2026</v>
      </c>
      <c r="BF27" s="465"/>
      <c r="BI27" s="105"/>
    </row>
    <row r="28" spans="1:61" ht="3" customHeight="1" thickBot="1">
      <c r="A28" s="288" t="s">
        <v>88</v>
      </c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9"/>
      <c r="U28" s="288"/>
      <c r="V28" s="290">
        <v>2010</v>
      </c>
      <c r="W28" s="290">
        <v>2011</v>
      </c>
      <c r="X28" s="290">
        <v>2012</v>
      </c>
      <c r="Y28" s="290"/>
      <c r="Z28" s="290"/>
      <c r="AA28" s="290"/>
      <c r="AB28" s="290"/>
      <c r="AC28" s="290"/>
      <c r="AD28" s="287"/>
      <c r="AE28" s="287"/>
      <c r="AF28" s="287"/>
      <c r="AG28" s="287"/>
      <c r="AH28" s="287"/>
      <c r="AI28" s="287"/>
      <c r="AJ28" s="287"/>
      <c r="AK28" s="287"/>
      <c r="AL28" s="290"/>
      <c r="AM28" s="291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290"/>
      <c r="BC28" s="290"/>
      <c r="BD28" s="290"/>
      <c r="BE28" s="290"/>
      <c r="BF28" s="289"/>
      <c r="BI28" s="105"/>
    </row>
    <row r="29" spans="1:61" ht="20.100000000000001" customHeight="1">
      <c r="A29" s="120" t="s">
        <v>72</v>
      </c>
      <c r="B29" s="115">
        <v>85580.320000000022</v>
      </c>
      <c r="C29" s="153">
        <v>80916.799999999988</v>
      </c>
      <c r="D29" s="153">
        <v>125346.10000000003</v>
      </c>
      <c r="E29" s="153">
        <v>120157.7999999999</v>
      </c>
      <c r="F29" s="153">
        <v>101957.16000000005</v>
      </c>
      <c r="G29" s="153">
        <v>91780.269999999946</v>
      </c>
      <c r="H29" s="153">
        <v>94208.579999999958</v>
      </c>
      <c r="I29" s="153">
        <v>96265.579999999973</v>
      </c>
      <c r="J29" s="153">
        <v>124755.04</v>
      </c>
      <c r="K29" s="153">
        <v>116531.85999999993</v>
      </c>
      <c r="L29" s="153">
        <v>101982.0299999999</v>
      </c>
      <c r="M29" s="153">
        <v>106330.94999999997</v>
      </c>
      <c r="N29" s="153">
        <v>98697.339999999938</v>
      </c>
      <c r="O29" s="153">
        <v>97718.039999999979</v>
      </c>
      <c r="P29" s="153">
        <v>99971.109999999986</v>
      </c>
      <c r="Q29" s="153">
        <v>108434.14999999995</v>
      </c>
      <c r="R29" s="153">
        <v>84083.650000000081</v>
      </c>
      <c r="S29" s="61">
        <f t="shared" ref="S29:S45" si="41">IF(R29="","",(R29-Q29)/Q29)</f>
        <v>-0.22456486263783024</v>
      </c>
      <c r="U29" s="109" t="s">
        <v>72</v>
      </c>
      <c r="V29" s="39">
        <v>23270.865999999998</v>
      </c>
      <c r="W29" s="153">
        <v>22495.121000000003</v>
      </c>
      <c r="X29" s="153">
        <v>24799.759999999984</v>
      </c>
      <c r="Y29" s="153">
        <v>25615.480000000018</v>
      </c>
      <c r="Z29" s="153">
        <v>29400.613000000012</v>
      </c>
      <c r="AA29" s="153">
        <v>25803.076000000012</v>
      </c>
      <c r="AB29" s="153">
        <v>26846.136999999999</v>
      </c>
      <c r="AC29" s="153">
        <v>26379.177</v>
      </c>
      <c r="AD29" s="153">
        <v>31298.861000000001</v>
      </c>
      <c r="AE29" s="153">
        <v>31619.378999999994</v>
      </c>
      <c r="AF29" s="153">
        <v>28181.773000000012</v>
      </c>
      <c r="AG29" s="153">
        <v>29969.556000000044</v>
      </c>
      <c r="AH29" s="153">
        <v>27448.124000000014</v>
      </c>
      <c r="AI29" s="153">
        <v>27409.352000000024</v>
      </c>
      <c r="AJ29" s="153">
        <v>29052.251999999982</v>
      </c>
      <c r="AK29" s="153">
        <v>29550.580000000027</v>
      </c>
      <c r="AL29" s="112">
        <v>25232.371000000006</v>
      </c>
      <c r="AM29" s="61">
        <f>(AL29-AK29)/AK29</f>
        <v>-0.14612941607237545</v>
      </c>
      <c r="AO29" s="197">
        <f t="shared" ref="AO29:AO38" si="42">(V29/B29)*10</f>
        <v>2.7191842704023532</v>
      </c>
      <c r="AP29" s="156">
        <f t="shared" ref="AP29:AP38" si="43">(W29/C29)*10</f>
        <v>2.7800309700828514</v>
      </c>
      <c r="AQ29" s="156">
        <f t="shared" ref="AQ29:AQ38" si="44">(X29/D29)*10</f>
        <v>1.9785027216642543</v>
      </c>
      <c r="AR29" s="156">
        <f t="shared" ref="AR29:AR38" si="45">(Y29/E29)*10</f>
        <v>2.1318199900464254</v>
      </c>
      <c r="AS29" s="156">
        <f t="shared" ref="AS29:AS38" si="46">(Z29/F29)*10</f>
        <v>2.8836241613634588</v>
      </c>
      <c r="AT29" s="156">
        <f t="shared" ref="AT29:AT38" si="47">(AA29/G29)*10</f>
        <v>2.8113968285340656</v>
      </c>
      <c r="AU29" s="156">
        <f t="shared" ref="AU29:AU38" si="48">(AB29/H29)*10</f>
        <v>2.849648832409958</v>
      </c>
      <c r="AV29" s="156">
        <f t="shared" ref="AV29:AV38" si="49">(AC29/I29)*10</f>
        <v>2.7402501496381166</v>
      </c>
      <c r="AW29" s="156">
        <f t="shared" ref="AW29:AW38" si="50">(AD29/J29)*10</f>
        <v>2.5088253749107055</v>
      </c>
      <c r="AX29" s="156">
        <f t="shared" ref="AX29:AX38" si="51">(AE29/K29)*10</f>
        <v>2.713367743379365</v>
      </c>
      <c r="AY29" s="156">
        <f t="shared" ref="AY29:AY38" si="52">(AF29/L29)*10</f>
        <v>2.7634057686437541</v>
      </c>
      <c r="AZ29" s="156">
        <f t="shared" ref="AZ29:AZ38" si="53">(AG29/M29)*10</f>
        <v>2.8185167159702846</v>
      </c>
      <c r="BA29" s="156">
        <f t="shared" ref="BA29:BA38" si="54">(AH29/N29)*10</f>
        <v>2.7810398942869212</v>
      </c>
      <c r="BB29" s="156">
        <f t="shared" ref="BB29:BB38" si="55">(AI29/O29)*10</f>
        <v>2.8049428744170504</v>
      </c>
      <c r="BC29" s="156">
        <f t="shared" ref="BC29:BC38" si="56">(AJ29/P29)*10</f>
        <v>2.9060647621097724</v>
      </c>
      <c r="BD29" s="156">
        <f t="shared" ref="BD29:BD38" si="57">(AK29/Q29)*10</f>
        <v>2.7252097240583377</v>
      </c>
      <c r="BE29" s="156">
        <f t="shared" ref="BE29:BE34" si="58">(AL29/R29)*10</f>
        <v>3.0008653287529716</v>
      </c>
      <c r="BF29" s="61">
        <f t="shared" ref="BF29:BF45" si="59">IF(BE29="","",(BE29-BD29)/BD29)</f>
        <v>0.10115023525020016</v>
      </c>
      <c r="BI29" s="105"/>
    </row>
    <row r="30" spans="1:61" ht="20.100000000000001" customHeight="1">
      <c r="A30" s="121" t="s">
        <v>73</v>
      </c>
      <c r="B30" s="117">
        <v>88844.739999999976</v>
      </c>
      <c r="C30" s="154">
        <v>127722.29999999996</v>
      </c>
      <c r="D30" s="154">
        <v>128469.03999999996</v>
      </c>
      <c r="E30" s="154">
        <v>149512.51999999999</v>
      </c>
      <c r="F30" s="154">
        <v>109776.64999999998</v>
      </c>
      <c r="G30" s="154">
        <v>98756.11</v>
      </c>
      <c r="H30" s="154">
        <v>114532.42999999993</v>
      </c>
      <c r="I30" s="154">
        <v>102519.81000000003</v>
      </c>
      <c r="J30" s="154">
        <v>148191.60999999999</v>
      </c>
      <c r="K30" s="154">
        <v>114647.40999999992</v>
      </c>
      <c r="L30" s="154">
        <v>104015.04000000004</v>
      </c>
      <c r="M30" s="154">
        <v>110889.24999999993</v>
      </c>
      <c r="N30" s="154">
        <v>107266.15999999999</v>
      </c>
      <c r="O30" s="154">
        <v>99149.019999999931</v>
      </c>
      <c r="P30" s="154">
        <v>116909.73000000004</v>
      </c>
      <c r="Q30" s="154">
        <v>127283.01000000002</v>
      </c>
      <c r="R30" s="154">
        <v>101565.58999999997</v>
      </c>
      <c r="S30" s="52">
        <f t="shared" si="41"/>
        <v>-0.20204911873155773</v>
      </c>
      <c r="U30" s="109" t="s">
        <v>73</v>
      </c>
      <c r="V30" s="19">
        <v>24769.378999999986</v>
      </c>
      <c r="W30" s="154">
        <v>26090.180999999997</v>
      </c>
      <c r="X30" s="154">
        <v>26845.964000000011</v>
      </c>
      <c r="Y30" s="154">
        <v>29407.368999999981</v>
      </c>
      <c r="Z30" s="154">
        <v>29868.044999999998</v>
      </c>
      <c r="AA30" s="154">
        <v>27835.92599999997</v>
      </c>
      <c r="AB30" s="154">
        <v>29206.410000000018</v>
      </c>
      <c r="AC30" s="154">
        <v>26234.001999999982</v>
      </c>
      <c r="AD30" s="154">
        <v>31644.39</v>
      </c>
      <c r="AE30" s="154">
        <v>32055.040000000023</v>
      </c>
      <c r="AF30" s="154">
        <v>26905.675000000007</v>
      </c>
      <c r="AG30" s="154">
        <v>29964.09199999999</v>
      </c>
      <c r="AH30" s="154">
        <v>30612.233000000022</v>
      </c>
      <c r="AI30" s="154">
        <v>27807.31499999997</v>
      </c>
      <c r="AJ30" s="154">
        <v>32092.275999999983</v>
      </c>
      <c r="AK30" s="154">
        <v>31439.420000000002</v>
      </c>
      <c r="AL30" s="119">
        <v>29426.488999999987</v>
      </c>
      <c r="AM30" s="52">
        <f t="shared" ref="AM30:AM45" si="60">IF(AL30="","",(AL30-AK30)/AK30)</f>
        <v>-6.4025704036525327E-2</v>
      </c>
      <c r="AO30" s="198">
        <f t="shared" si="42"/>
        <v>2.7879398375187985</v>
      </c>
      <c r="AP30" s="157">
        <f t="shared" si="43"/>
        <v>2.0427271510143492</v>
      </c>
      <c r="AQ30" s="157">
        <f t="shared" si="44"/>
        <v>2.0896835533292704</v>
      </c>
      <c r="AR30" s="157">
        <f t="shared" si="45"/>
        <v>1.9668833753855519</v>
      </c>
      <c r="AS30" s="157">
        <f t="shared" si="46"/>
        <v>2.7208012815111413</v>
      </c>
      <c r="AT30" s="157">
        <f t="shared" si="47"/>
        <v>2.8186535496385967</v>
      </c>
      <c r="AU30" s="157">
        <f t="shared" si="48"/>
        <v>2.5500559099287456</v>
      </c>
      <c r="AV30" s="157">
        <f t="shared" si="49"/>
        <v>2.5589202711163801</v>
      </c>
      <c r="AW30" s="157">
        <f t="shared" si="50"/>
        <v>2.135369876877645</v>
      </c>
      <c r="AX30" s="157">
        <f t="shared" si="51"/>
        <v>2.795967218099392</v>
      </c>
      <c r="AY30" s="157">
        <f t="shared" si="52"/>
        <v>2.5867100565456687</v>
      </c>
      <c r="AZ30" s="157">
        <f t="shared" si="53"/>
        <v>2.702163825618805</v>
      </c>
      <c r="BA30" s="157">
        <f t="shared" si="54"/>
        <v>2.8538574514087225</v>
      </c>
      <c r="BB30" s="157">
        <f t="shared" si="55"/>
        <v>2.8045980686445504</v>
      </c>
      <c r="BC30" s="157">
        <f t="shared" si="56"/>
        <v>2.745047482360961</v>
      </c>
      <c r="BD30" s="157">
        <f t="shared" si="57"/>
        <v>2.4700405812213271</v>
      </c>
      <c r="BE30" s="157">
        <f t="shared" si="58"/>
        <v>2.8972892295510713</v>
      </c>
      <c r="BF30" s="52">
        <f t="shared" si="59"/>
        <v>0.17297231939342811</v>
      </c>
      <c r="BI30" s="105"/>
    </row>
    <row r="31" spans="1:61" ht="20.100000000000001" customHeight="1">
      <c r="A31" s="121" t="s">
        <v>74</v>
      </c>
      <c r="B31" s="117">
        <v>163017.80000000002</v>
      </c>
      <c r="C31" s="154">
        <v>124161.32999999994</v>
      </c>
      <c r="D31" s="154">
        <v>181017.38999999993</v>
      </c>
      <c r="E31" s="154">
        <v>128321.88000000003</v>
      </c>
      <c r="F31" s="154">
        <v>109180.21999999993</v>
      </c>
      <c r="G31" s="154">
        <v>128703.72000000002</v>
      </c>
      <c r="H31" s="154">
        <v>167047.14999999997</v>
      </c>
      <c r="I31" s="154">
        <v>131035.77999999998</v>
      </c>
      <c r="J31" s="154">
        <v>136350.32999999999</v>
      </c>
      <c r="K31" s="154">
        <v>131403.34</v>
      </c>
      <c r="L31" s="154">
        <v>117972.88000000002</v>
      </c>
      <c r="M31" s="154">
        <v>154297.81000000003</v>
      </c>
      <c r="N31" s="154">
        <v>137828.98999999985</v>
      </c>
      <c r="O31" s="154">
        <v>137733.08000000005</v>
      </c>
      <c r="P31" s="154">
        <v>135113.56000000003</v>
      </c>
      <c r="Q31" s="154">
        <v>136482.9</v>
      </c>
      <c r="R31" s="154">
        <v>119231.6299999999</v>
      </c>
      <c r="S31" s="52">
        <f t="shared" si="41"/>
        <v>-0.1263987649734882</v>
      </c>
      <c r="U31" s="109" t="s">
        <v>74</v>
      </c>
      <c r="V31" s="19">
        <v>34176.324999999983</v>
      </c>
      <c r="W31" s="154">
        <v>30181.553999999996</v>
      </c>
      <c r="X31" s="154">
        <v>34669.633000000002</v>
      </c>
      <c r="Y31" s="154">
        <v>29423.860999999994</v>
      </c>
      <c r="Z31" s="154">
        <v>29544.088000000018</v>
      </c>
      <c r="AA31" s="154">
        <v>34831.201999999983</v>
      </c>
      <c r="AB31" s="154">
        <v>34959.243999999999</v>
      </c>
      <c r="AC31" s="154">
        <v>36752.83499999997</v>
      </c>
      <c r="AD31" s="154">
        <v>36699.917000000001</v>
      </c>
      <c r="AE31" s="154">
        <v>35665.698999999964</v>
      </c>
      <c r="AF31" s="154">
        <v>30966.271999999997</v>
      </c>
      <c r="AG31" s="154">
        <v>41575.407999999974</v>
      </c>
      <c r="AH31" s="154">
        <v>38835.720000000016</v>
      </c>
      <c r="AI31" s="154">
        <v>38540.090000000004</v>
      </c>
      <c r="AJ31" s="154">
        <v>34052.203999999998</v>
      </c>
      <c r="AK31" s="154">
        <v>33745.110999999983</v>
      </c>
      <c r="AL31" s="119">
        <v>33436.953999999983</v>
      </c>
      <c r="AM31" s="52">
        <f t="shared" si="60"/>
        <v>-9.1319006181369324E-3</v>
      </c>
      <c r="AO31" s="198">
        <f t="shared" si="42"/>
        <v>2.0964781146598703</v>
      </c>
      <c r="AP31" s="157">
        <f t="shared" si="43"/>
        <v>2.4308336581123937</v>
      </c>
      <c r="AQ31" s="157">
        <f t="shared" si="44"/>
        <v>1.9152653234034593</v>
      </c>
      <c r="AR31" s="157">
        <f t="shared" si="45"/>
        <v>2.2929730300085991</v>
      </c>
      <c r="AS31" s="157">
        <f t="shared" si="46"/>
        <v>2.7059927155303445</v>
      </c>
      <c r="AT31" s="157">
        <f t="shared" si="47"/>
        <v>2.7063088774745574</v>
      </c>
      <c r="AU31" s="157">
        <f t="shared" si="48"/>
        <v>2.0927770392969895</v>
      </c>
      <c r="AV31" s="157">
        <f t="shared" si="49"/>
        <v>2.8047938509619263</v>
      </c>
      <c r="AW31" s="157">
        <f t="shared" si="50"/>
        <v>2.691589892008329</v>
      </c>
      <c r="AX31" s="157">
        <f t="shared" si="51"/>
        <v>2.7142155595131729</v>
      </c>
      <c r="AY31" s="157">
        <f t="shared" si="52"/>
        <v>2.6248636127218381</v>
      </c>
      <c r="AZ31" s="157">
        <f t="shared" si="53"/>
        <v>2.6944911272557897</v>
      </c>
      <c r="BA31" s="157">
        <f t="shared" si="54"/>
        <v>2.8176742788291529</v>
      </c>
      <c r="BB31" s="157">
        <f t="shared" si="55"/>
        <v>2.7981723780518082</v>
      </c>
      <c r="BC31" s="157">
        <f t="shared" si="56"/>
        <v>2.5202654715041177</v>
      </c>
      <c r="BD31" s="157">
        <f t="shared" si="57"/>
        <v>2.4724790431621826</v>
      </c>
      <c r="BE31" s="157">
        <f t="shared" si="58"/>
        <v>2.8043694445844625</v>
      </c>
      <c r="BF31" s="52">
        <f t="shared" ref="BF31" si="61">IF(BE31="","",(BE31-BD31)/BD31)</f>
        <v>0.13423385825661355</v>
      </c>
      <c r="BI31" s="105"/>
    </row>
    <row r="32" spans="1:61" ht="20.100000000000001" customHeight="1">
      <c r="A32" s="121" t="s">
        <v>75</v>
      </c>
      <c r="B32" s="117">
        <v>129054.22999999992</v>
      </c>
      <c r="C32" s="154">
        <v>143928.69999999998</v>
      </c>
      <c r="D32" s="154">
        <v>130551.29999999993</v>
      </c>
      <c r="E32" s="154">
        <v>168057.08999999997</v>
      </c>
      <c r="F32" s="154">
        <v>116200.55999999991</v>
      </c>
      <c r="G32" s="154">
        <v>126285.80000000003</v>
      </c>
      <c r="H32" s="154">
        <v>162799.5</v>
      </c>
      <c r="I32" s="154">
        <v>135156.71</v>
      </c>
      <c r="J32" s="154">
        <v>164204.01</v>
      </c>
      <c r="K32" s="154">
        <v>132405.87000000008</v>
      </c>
      <c r="L32" s="154">
        <v>104241.91999999998</v>
      </c>
      <c r="M32" s="154">
        <v>136765.19999999995</v>
      </c>
      <c r="N32" s="154">
        <v>132267.31999999972</v>
      </c>
      <c r="O32" s="154">
        <v>116649.26000000007</v>
      </c>
      <c r="P32" s="154">
        <v>147483.00000000003</v>
      </c>
      <c r="Q32" s="154">
        <v>144441.71999999988</v>
      </c>
      <c r="R32" s="154">
        <v>120847.4399999999</v>
      </c>
      <c r="S32" s="52">
        <f t="shared" si="41"/>
        <v>-0.16334809638101791</v>
      </c>
      <c r="U32" s="109" t="s">
        <v>75</v>
      </c>
      <c r="V32" s="19">
        <v>29571.834999999992</v>
      </c>
      <c r="W32" s="154">
        <v>27556.182000000004</v>
      </c>
      <c r="X32" s="154">
        <v>27462.67</v>
      </c>
      <c r="Y32" s="154">
        <v>33693.252999999975</v>
      </c>
      <c r="Z32" s="154">
        <v>31434.276000000013</v>
      </c>
      <c r="AA32" s="154">
        <v>35272.59899999998</v>
      </c>
      <c r="AB32" s="154">
        <v>32738.878999999994</v>
      </c>
      <c r="AC32" s="154">
        <v>32002.925999999999</v>
      </c>
      <c r="AD32" s="154">
        <v>37177.171999999999</v>
      </c>
      <c r="AE32" s="154">
        <v>34138.758999999991</v>
      </c>
      <c r="AF32" s="154">
        <v>27197.232999999986</v>
      </c>
      <c r="AG32" s="154">
        <v>36264.787000000062</v>
      </c>
      <c r="AH32" s="154">
        <v>35088.123000000021</v>
      </c>
      <c r="AI32" s="154">
        <v>31355.767000000014</v>
      </c>
      <c r="AJ32" s="154">
        <v>35430.792000000016</v>
      </c>
      <c r="AK32" s="154">
        <v>34722.978000000017</v>
      </c>
      <c r="AL32" s="119">
        <v>33964.347000000023</v>
      </c>
      <c r="AM32" s="52">
        <f t="shared" si="60"/>
        <v>-2.1848097245575928E-2</v>
      </c>
      <c r="AO32" s="198">
        <f t="shared" si="42"/>
        <v>2.2914270225780289</v>
      </c>
      <c r="AP32" s="157">
        <f t="shared" si="43"/>
        <v>1.9145717289185553</v>
      </c>
      <c r="AQ32" s="157">
        <f t="shared" si="44"/>
        <v>2.1035922277296368</v>
      </c>
      <c r="AR32" s="157">
        <f t="shared" si="45"/>
        <v>2.004869476200021</v>
      </c>
      <c r="AS32" s="157">
        <f t="shared" si="46"/>
        <v>2.7051742263548508</v>
      </c>
      <c r="AT32" s="157">
        <f t="shared" si="47"/>
        <v>2.7930772105810764</v>
      </c>
      <c r="AU32" s="157">
        <f t="shared" si="48"/>
        <v>2.0109938298336294</v>
      </c>
      <c r="AV32" s="157">
        <f t="shared" si="49"/>
        <v>2.3678384891138591</v>
      </c>
      <c r="AW32" s="157">
        <f t="shared" si="50"/>
        <v>2.2640842936783332</v>
      </c>
      <c r="AX32" s="157">
        <f t="shared" si="51"/>
        <v>2.578341806144997</v>
      </c>
      <c r="AY32" s="157">
        <f t="shared" si="52"/>
        <v>2.6090495071464521</v>
      </c>
      <c r="AZ32" s="157">
        <f t="shared" si="53"/>
        <v>2.6516092544009791</v>
      </c>
      <c r="BA32" s="157">
        <f t="shared" si="54"/>
        <v>2.6528187763991968</v>
      </c>
      <c r="BB32" s="157">
        <f t="shared" si="55"/>
        <v>2.6880382267319995</v>
      </c>
      <c r="BC32" s="157">
        <f t="shared" si="56"/>
        <v>2.4023644759056979</v>
      </c>
      <c r="BD32" s="157">
        <f t="shared" si="57"/>
        <v>2.4039438190018818</v>
      </c>
      <c r="BE32" s="157">
        <f t="shared" si="58"/>
        <v>2.8105143973260875</v>
      </c>
      <c r="BF32" s="52">
        <f t="shared" ref="BF32" si="62">IF(BE32="","",(BE32-BD32)/BD32)</f>
        <v>0.16912648919266923</v>
      </c>
      <c r="BI32" s="105"/>
    </row>
    <row r="33" spans="1:61" ht="20.100000000000001" customHeight="1">
      <c r="A33" s="121" t="s">
        <v>76</v>
      </c>
      <c r="B33" s="117">
        <v>118132.11000000003</v>
      </c>
      <c r="C33" s="154">
        <v>147173.66999999995</v>
      </c>
      <c r="D33" s="154">
        <v>167545.44000000024</v>
      </c>
      <c r="E33" s="154">
        <v>131905.74000000005</v>
      </c>
      <c r="F33" s="154">
        <v>115807.50000000003</v>
      </c>
      <c r="G33" s="154">
        <v>114798.86000000002</v>
      </c>
      <c r="H33" s="154">
        <v>138304.09999999992</v>
      </c>
      <c r="I33" s="154">
        <v>134536.19999999998</v>
      </c>
      <c r="J33" s="154">
        <v>144042.04</v>
      </c>
      <c r="K33" s="154">
        <v>143487.67999999993</v>
      </c>
      <c r="L33" s="154">
        <v>113189.59999999996</v>
      </c>
      <c r="M33" s="154">
        <v>129682.74999999996</v>
      </c>
      <c r="N33" s="154">
        <v>128958.65999999997</v>
      </c>
      <c r="O33" s="154">
        <v>128808.54999999996</v>
      </c>
      <c r="P33" s="154">
        <v>152707.31</v>
      </c>
      <c r="Q33" s="154">
        <v>148720.04</v>
      </c>
      <c r="R33" s="154">
        <v>106224.24999999997</v>
      </c>
      <c r="S33" s="52">
        <f t="shared" si="41"/>
        <v>-0.28574353530297619</v>
      </c>
      <c r="U33" s="109" t="s">
        <v>76</v>
      </c>
      <c r="V33" s="19">
        <v>29004.790999999972</v>
      </c>
      <c r="W33" s="154">
        <v>32396.498</v>
      </c>
      <c r="X33" s="154">
        <v>31705.719999999998</v>
      </c>
      <c r="Y33" s="154">
        <v>31122.389999999996</v>
      </c>
      <c r="Z33" s="154">
        <v>31058.100000000006</v>
      </c>
      <c r="AA33" s="154">
        <v>31539.86900000001</v>
      </c>
      <c r="AB33" s="154">
        <v>33068.363999999994</v>
      </c>
      <c r="AC33" s="154">
        <v>35573.933999999957</v>
      </c>
      <c r="AD33" s="154">
        <v>34606.108999999997</v>
      </c>
      <c r="AE33" s="154">
        <v>36493.042000000009</v>
      </c>
      <c r="AF33" s="154">
        <v>28939.759999999998</v>
      </c>
      <c r="AG33" s="154">
        <v>35107.968000000023</v>
      </c>
      <c r="AH33" s="154">
        <v>34502.495999999999</v>
      </c>
      <c r="AI33" s="154">
        <v>34636.10500000001</v>
      </c>
      <c r="AJ33" s="154">
        <v>36279.495000000017</v>
      </c>
      <c r="AK33" s="154">
        <v>37883.00600000003</v>
      </c>
      <c r="AL33" s="119">
        <v>28644.02000000003</v>
      </c>
      <c r="AM33" s="52">
        <f t="shared" si="60"/>
        <v>-0.24388207208266402</v>
      </c>
      <c r="AO33" s="198">
        <f t="shared" si="42"/>
        <v>2.4552842575993914</v>
      </c>
      <c r="AP33" s="157">
        <f t="shared" si="43"/>
        <v>2.2012427902355096</v>
      </c>
      <c r="AQ33" s="157">
        <f t="shared" si="44"/>
        <v>1.8923654382954234</v>
      </c>
      <c r="AR33" s="157">
        <f t="shared" si="45"/>
        <v>2.3594416740317734</v>
      </c>
      <c r="AS33" s="157">
        <f t="shared" si="46"/>
        <v>2.6818729356906932</v>
      </c>
      <c r="AT33" s="157">
        <f t="shared" si="47"/>
        <v>2.7474026310017368</v>
      </c>
      <c r="AU33" s="157">
        <f t="shared" si="48"/>
        <v>2.3909894211379137</v>
      </c>
      <c r="AV33" s="157">
        <f t="shared" si="49"/>
        <v>2.6441904855347453</v>
      </c>
      <c r="AW33" s="157">
        <f t="shared" si="50"/>
        <v>2.4025006171809284</v>
      </c>
      <c r="AX33" s="157">
        <f t="shared" si="51"/>
        <v>2.5432874794546838</v>
      </c>
      <c r="AY33" s="157">
        <f t="shared" si="52"/>
        <v>2.5567507968930014</v>
      </c>
      <c r="AZ33" s="157">
        <f t="shared" si="53"/>
        <v>2.7072195800906469</v>
      </c>
      <c r="BA33" s="157">
        <f t="shared" si="54"/>
        <v>2.6754694876637215</v>
      </c>
      <c r="BB33" s="157">
        <f t="shared" si="55"/>
        <v>2.6889600884413358</v>
      </c>
      <c r="BC33" s="157">
        <f t="shared" si="56"/>
        <v>2.3757536558007613</v>
      </c>
      <c r="BD33" s="157">
        <f t="shared" si="57"/>
        <v>2.5472697559790887</v>
      </c>
      <c r="BE33" s="157">
        <f t="shared" si="58"/>
        <v>2.69656128426419</v>
      </c>
      <c r="BF33" s="52">
        <f t="shared" ref="BF33:BF34" si="63">IF(BE33="","",(BE33-BD33)/BD33)</f>
        <v>5.8608448490654032E-2</v>
      </c>
      <c r="BI33" s="105"/>
    </row>
    <row r="34" spans="1:61" ht="20.100000000000001" customHeight="1">
      <c r="A34" s="121" t="s">
        <v>77</v>
      </c>
      <c r="B34" s="117">
        <v>135211.27999999997</v>
      </c>
      <c r="C34" s="154">
        <v>175317.34000000005</v>
      </c>
      <c r="D34" s="154">
        <v>118154.39000000004</v>
      </c>
      <c r="E34" s="154">
        <v>152399.24000000002</v>
      </c>
      <c r="F34" s="154">
        <v>114737.72999999998</v>
      </c>
      <c r="G34" s="154">
        <v>115427.66999999995</v>
      </c>
      <c r="H34" s="154">
        <v>126613.06000000001</v>
      </c>
      <c r="I34" s="154">
        <v>156897.32000000004</v>
      </c>
      <c r="J34" s="154">
        <v>146611.98000000001</v>
      </c>
      <c r="K34" s="154">
        <v>114891.16999999987</v>
      </c>
      <c r="L34" s="154">
        <v>131146.98999999996</v>
      </c>
      <c r="M34" s="154">
        <v>136351.87999999995</v>
      </c>
      <c r="N34" s="154">
        <v>120909.85999999999</v>
      </c>
      <c r="O34" s="154">
        <v>127966.80999999991</v>
      </c>
      <c r="P34" s="154">
        <v>136448.87999999992</v>
      </c>
      <c r="Q34" s="154">
        <v>132166.73000000024</v>
      </c>
      <c r="R34" s="154">
        <v>111122.08999999998</v>
      </c>
      <c r="S34" s="52">
        <f t="shared" si="41"/>
        <v>-0.15922796909630904</v>
      </c>
      <c r="U34" s="109" t="s">
        <v>77</v>
      </c>
      <c r="V34" s="19">
        <v>28421.635000000002</v>
      </c>
      <c r="W34" s="154">
        <v>31101.468000000008</v>
      </c>
      <c r="X34" s="154">
        <v>27821.58</v>
      </c>
      <c r="Y34" s="154">
        <v>30041.770000000019</v>
      </c>
      <c r="Z34" s="154">
        <v>29496.788000000015</v>
      </c>
      <c r="AA34" s="154">
        <v>31068.588000000022</v>
      </c>
      <c r="AB34" s="154">
        <v>31963.873999999989</v>
      </c>
      <c r="AC34" s="154">
        <v>36419.877999999997</v>
      </c>
      <c r="AD34" s="154">
        <v>35474.750999999997</v>
      </c>
      <c r="AE34" s="154">
        <v>29960.277999999991</v>
      </c>
      <c r="AF34" s="154">
        <v>34243.893000000018</v>
      </c>
      <c r="AG34" s="154">
        <v>37052.935999999958</v>
      </c>
      <c r="AH34" s="154">
        <v>32003.355000000043</v>
      </c>
      <c r="AI34" s="154">
        <v>34450.578000000001</v>
      </c>
      <c r="AJ34" s="154">
        <v>32505.954999999998</v>
      </c>
      <c r="AK34" s="154">
        <v>33338.594999999987</v>
      </c>
      <c r="AL34" s="119">
        <v>29954.400999999991</v>
      </c>
      <c r="AM34" s="52">
        <f t="shared" si="60"/>
        <v>-0.10150979667859419</v>
      </c>
      <c r="AO34" s="198">
        <f t="shared" si="42"/>
        <v>2.1020165625234823</v>
      </c>
      <c r="AP34" s="157">
        <f t="shared" si="43"/>
        <v>1.7740098041642658</v>
      </c>
      <c r="AQ34" s="157">
        <f t="shared" si="44"/>
        <v>2.354680177351006</v>
      </c>
      <c r="AR34" s="157">
        <f t="shared" si="45"/>
        <v>1.9712545810595916</v>
      </c>
      <c r="AS34" s="157">
        <f t="shared" si="46"/>
        <v>2.5708010782503732</v>
      </c>
      <c r="AT34" s="157">
        <f t="shared" si="47"/>
        <v>2.691606613908089</v>
      </c>
      <c r="AU34" s="157">
        <f t="shared" si="48"/>
        <v>2.5245321454200687</v>
      </c>
      <c r="AV34" s="157">
        <f t="shared" si="49"/>
        <v>2.3212555829506831</v>
      </c>
      <c r="AW34" s="157">
        <f t="shared" si="50"/>
        <v>2.4196352167128494</v>
      </c>
      <c r="AX34" s="157">
        <f t="shared" si="51"/>
        <v>2.6077093653063175</v>
      </c>
      <c r="AY34" s="157">
        <f t="shared" si="52"/>
        <v>2.6111078111666934</v>
      </c>
      <c r="AZ34" s="157">
        <f t="shared" si="53"/>
        <v>2.7174495870537294</v>
      </c>
      <c r="BA34" s="157">
        <f t="shared" si="54"/>
        <v>2.6468771860293314</v>
      </c>
      <c r="BB34" s="157">
        <f t="shared" si="55"/>
        <v>2.6921494721951751</v>
      </c>
      <c r="BC34" s="157">
        <f t="shared" si="56"/>
        <v>2.3822808219459199</v>
      </c>
      <c r="BD34" s="157">
        <f t="shared" si="57"/>
        <v>2.5224649955400973</v>
      </c>
      <c r="BE34" s="157">
        <f t="shared" si="58"/>
        <v>2.6956297348259013</v>
      </c>
      <c r="BF34" s="52">
        <f t="shared" si="63"/>
        <v>6.8649015780980885E-2</v>
      </c>
      <c r="BI34" s="105"/>
    </row>
    <row r="35" spans="1:61" ht="20.100000000000001" customHeight="1">
      <c r="A35" s="121" t="s">
        <v>78</v>
      </c>
      <c r="B35" s="117">
        <v>127394.07999999993</v>
      </c>
      <c r="C35" s="154">
        <v>153173.20000000004</v>
      </c>
      <c r="D35" s="154">
        <v>157184.51</v>
      </c>
      <c r="E35" s="154">
        <v>153334.56</v>
      </c>
      <c r="F35" s="154">
        <v>127866.06000000003</v>
      </c>
      <c r="G35" s="154">
        <v>125620.06999999993</v>
      </c>
      <c r="H35" s="154">
        <v>136980</v>
      </c>
      <c r="I35" s="154">
        <v>143925.01</v>
      </c>
      <c r="J35" s="154">
        <v>137723</v>
      </c>
      <c r="K35" s="154">
        <v>141500.09</v>
      </c>
      <c r="L35" s="154">
        <v>149245.17000000007</v>
      </c>
      <c r="M35" s="154">
        <v>119980.09000000004</v>
      </c>
      <c r="N35" s="154">
        <v>129975.99999999996</v>
      </c>
      <c r="O35" s="154">
        <v>123984.84999999993</v>
      </c>
      <c r="P35" s="154">
        <v>131488.37</v>
      </c>
      <c r="Q35" s="154">
        <v>117679.45000000006</v>
      </c>
      <c r="R35" s="154">
        <v>120832.12999999987</v>
      </c>
      <c r="S35" s="52">
        <f t="shared" si="41"/>
        <v>2.6790403932035856E-2</v>
      </c>
      <c r="U35" s="109" t="s">
        <v>78</v>
      </c>
      <c r="V35" s="19">
        <v>32779.412000000004</v>
      </c>
      <c r="W35" s="154">
        <v>32399.374999999993</v>
      </c>
      <c r="X35" s="154">
        <v>32672.658999999996</v>
      </c>
      <c r="Y35" s="154">
        <v>33859.816999999988</v>
      </c>
      <c r="Z35" s="154">
        <v>36267.96699999999</v>
      </c>
      <c r="AA35" s="154">
        <v>36630.704999999973</v>
      </c>
      <c r="AB35" s="154">
        <v>36275.366999999962</v>
      </c>
      <c r="AC35" s="154">
        <v>35138.28200000005</v>
      </c>
      <c r="AD35" s="154">
        <v>35499.514000000003</v>
      </c>
      <c r="AE35" s="154">
        <v>41925.194999999985</v>
      </c>
      <c r="AF35" s="154">
        <v>39852.698999999964</v>
      </c>
      <c r="AG35" s="154">
        <v>35007.287999999979</v>
      </c>
      <c r="AH35" s="154">
        <v>33825.857000000018</v>
      </c>
      <c r="AI35" s="154">
        <v>33345.652999999977</v>
      </c>
      <c r="AJ35" s="154">
        <v>33866.552999999993</v>
      </c>
      <c r="AK35" s="154">
        <v>32876.765999999996</v>
      </c>
      <c r="AL35" s="119">
        <v>33561.396999999975</v>
      </c>
      <c r="AM35" s="52">
        <f t="shared" si="60"/>
        <v>2.0824158921226604E-2</v>
      </c>
      <c r="AO35" s="198">
        <f t="shared" si="42"/>
        <v>2.5730718413288924</v>
      </c>
      <c r="AP35" s="157">
        <f t="shared" si="43"/>
        <v>2.1152117341675951</v>
      </c>
      <c r="AQ35" s="157">
        <f t="shared" si="44"/>
        <v>2.0786182429808124</v>
      </c>
      <c r="AR35" s="157">
        <f t="shared" si="45"/>
        <v>2.2082312689324564</v>
      </c>
      <c r="AS35" s="157">
        <f t="shared" si="46"/>
        <v>2.8364029516511247</v>
      </c>
      <c r="AT35" s="157">
        <f t="shared" si="47"/>
        <v>2.9159914494554884</v>
      </c>
      <c r="AU35" s="157">
        <f t="shared" si="48"/>
        <v>2.6482236092860245</v>
      </c>
      <c r="AV35" s="157">
        <f t="shared" si="49"/>
        <v>2.4414298807413699</v>
      </c>
      <c r="AW35" s="157">
        <f t="shared" si="50"/>
        <v>2.5776024338708856</v>
      </c>
      <c r="AX35" s="157">
        <f t="shared" si="51"/>
        <v>2.962909422884465</v>
      </c>
      <c r="AY35" s="157">
        <f t="shared" si="52"/>
        <v>2.6702840031607016</v>
      </c>
      <c r="AZ35" s="157">
        <f t="shared" si="53"/>
        <v>2.9177581046988688</v>
      </c>
      <c r="BA35" s="157">
        <f t="shared" si="54"/>
        <v>2.6024694558995529</v>
      </c>
      <c r="BB35" s="157">
        <f t="shared" si="55"/>
        <v>2.6894941599719639</v>
      </c>
      <c r="BC35" s="157">
        <f t="shared" si="56"/>
        <v>2.5756310615151738</v>
      </c>
      <c r="BD35" s="157">
        <f t="shared" si="57"/>
        <v>2.7937559191515584</v>
      </c>
      <c r="BE35" s="157">
        <f t="shared" ref="BE35" si="64">(AL35/R35)*10</f>
        <v>2.7775225844318072</v>
      </c>
      <c r="BF35" s="52">
        <f t="shared" ref="BF35" si="65">IF(BE35="","",(BE35-BD35)/BD35)</f>
        <v>-5.8105772979198294E-3</v>
      </c>
      <c r="BI35" s="105"/>
    </row>
    <row r="36" spans="1:61" ht="20.100000000000001" customHeight="1">
      <c r="A36" s="121" t="s">
        <v>79</v>
      </c>
      <c r="B36" s="117">
        <v>84144.9</v>
      </c>
      <c r="C36" s="154">
        <v>93566.699999999968</v>
      </c>
      <c r="D36" s="154">
        <v>109659.02</v>
      </c>
      <c r="E36" s="154">
        <v>85683.409999999989</v>
      </c>
      <c r="F36" s="154">
        <v>75119.589999999982</v>
      </c>
      <c r="G36" s="154">
        <v>77720.049999999974</v>
      </c>
      <c r="H36" s="154">
        <v>113987.73000000001</v>
      </c>
      <c r="I36" s="154">
        <v>109779.21999999999</v>
      </c>
      <c r="J36" s="154">
        <v>115223.08</v>
      </c>
      <c r="K36" s="154">
        <v>101102.37999999996</v>
      </c>
      <c r="L36" s="154">
        <v>89495.020000000019</v>
      </c>
      <c r="M36" s="154">
        <v>89788.39</v>
      </c>
      <c r="N36" s="154">
        <v>107932.02999999996</v>
      </c>
      <c r="O36" s="154">
        <v>101620.34999999982</v>
      </c>
      <c r="P36" s="154">
        <v>102661.22000000003</v>
      </c>
      <c r="Q36" s="154">
        <v>82804.689999999915</v>
      </c>
      <c r="R36" s="154">
        <v>79876.449999999953</v>
      </c>
      <c r="S36" s="52">
        <f t="shared" si="41"/>
        <v>-3.5363214330009142E-2</v>
      </c>
      <c r="U36" s="109" t="s">
        <v>79</v>
      </c>
      <c r="V36" s="19">
        <v>21851.23599999999</v>
      </c>
      <c r="W36" s="154">
        <v>23756.94100000001</v>
      </c>
      <c r="X36" s="154">
        <v>26722.863000000001</v>
      </c>
      <c r="Y36" s="154">
        <v>25745.833000000013</v>
      </c>
      <c r="Z36" s="154">
        <v>21196.857</v>
      </c>
      <c r="AA36" s="154">
        <v>23742.381999999994</v>
      </c>
      <c r="AB36" s="154">
        <v>27458.442999999999</v>
      </c>
      <c r="AC36" s="154">
        <v>27213.074000000004</v>
      </c>
      <c r="AD36" s="154">
        <v>30488.754000000001</v>
      </c>
      <c r="AE36" s="154">
        <v>28270.806999999997</v>
      </c>
      <c r="AF36" s="154">
        <v>25817.175000000007</v>
      </c>
      <c r="AG36" s="154">
        <v>25658.437000000005</v>
      </c>
      <c r="AH36" s="154">
        <v>28965.705000000002</v>
      </c>
      <c r="AI36" s="154">
        <v>27884.359000000011</v>
      </c>
      <c r="AJ36" s="154">
        <v>25359.499999999982</v>
      </c>
      <c r="AK36" s="154">
        <v>22997.189999999988</v>
      </c>
      <c r="AL36" s="119">
        <v>22178.104999999996</v>
      </c>
      <c r="AM36" s="52">
        <f t="shared" si="60"/>
        <v>-3.5616742741178042E-2</v>
      </c>
      <c r="AO36" s="198">
        <f t="shared" si="42"/>
        <v>2.596858038930463</v>
      </c>
      <c r="AP36" s="157">
        <f t="shared" si="43"/>
        <v>2.5390380338304137</v>
      </c>
      <c r="AQ36" s="157">
        <f t="shared" si="44"/>
        <v>2.4369051446930676</v>
      </c>
      <c r="AR36" s="157">
        <f t="shared" si="45"/>
        <v>3.0047628823362675</v>
      </c>
      <c r="AS36" s="157">
        <f t="shared" si="46"/>
        <v>2.8217482283915563</v>
      </c>
      <c r="AT36" s="157">
        <f t="shared" si="47"/>
        <v>3.0548593316653818</v>
      </c>
      <c r="AU36" s="157">
        <f t="shared" si="48"/>
        <v>2.4088946240090925</v>
      </c>
      <c r="AV36" s="157">
        <f t="shared" si="49"/>
        <v>2.4788911781300693</v>
      </c>
      <c r="AW36" s="157">
        <f t="shared" si="50"/>
        <v>2.6460630977752024</v>
      </c>
      <c r="AX36" s="157">
        <f t="shared" si="51"/>
        <v>2.7962553403787336</v>
      </c>
      <c r="AY36" s="157">
        <f t="shared" si="52"/>
        <v>2.8847610738564002</v>
      </c>
      <c r="AZ36" s="157">
        <f t="shared" si="53"/>
        <v>2.8576564297455391</v>
      </c>
      <c r="BA36" s="157">
        <f t="shared" si="54"/>
        <v>2.6836987129770478</v>
      </c>
      <c r="BB36" s="157">
        <f t="shared" si="55"/>
        <v>2.7439739186098122</v>
      </c>
      <c r="BC36" s="157">
        <f t="shared" si="56"/>
        <v>2.4702122184014543</v>
      </c>
      <c r="BD36" s="157">
        <f t="shared" si="57"/>
        <v>2.7772810936192154</v>
      </c>
      <c r="BE36" s="157">
        <f t="shared" ref="BE36" si="66">(AL36/R36)*10</f>
        <v>2.7765511611995786</v>
      </c>
      <c r="BF36" s="52">
        <f t="shared" ref="BF36" si="67">IF(BE36="","",(BE36-BD36)/BD36)</f>
        <v>-2.6282266541684555E-4</v>
      </c>
      <c r="BI36" s="105"/>
    </row>
    <row r="37" spans="1:61" ht="20.100000000000001" customHeight="1">
      <c r="A37" s="121" t="s">
        <v>80</v>
      </c>
      <c r="B37" s="117">
        <v>138558.80000000005</v>
      </c>
      <c r="C37" s="154">
        <v>155834.77000000008</v>
      </c>
      <c r="D37" s="154">
        <v>166910.12999999986</v>
      </c>
      <c r="E37" s="154">
        <v>141021.50999999992</v>
      </c>
      <c r="F37" s="154">
        <v>123949.06000000001</v>
      </c>
      <c r="G37" s="154">
        <v>108934.93999999996</v>
      </c>
      <c r="H37" s="154">
        <v>146959.93000000008</v>
      </c>
      <c r="I37" s="154">
        <v>147602.30999999997</v>
      </c>
      <c r="J37" s="154">
        <v>117229.17</v>
      </c>
      <c r="K37" s="154">
        <v>135705.82999999984</v>
      </c>
      <c r="L37" s="154">
        <v>125178.3499999999</v>
      </c>
      <c r="M37" s="154">
        <v>127375.36999999985</v>
      </c>
      <c r="N37" s="154">
        <v>118928.40000000004</v>
      </c>
      <c r="O37" s="154">
        <v>115776.08999999994</v>
      </c>
      <c r="P37" s="154">
        <v>108156.83999999992</v>
      </c>
      <c r="Q37" s="154">
        <v>123334.30999999987</v>
      </c>
      <c r="R37" s="154"/>
      <c r="S37" s="52" t="str">
        <f t="shared" si="41"/>
        <v/>
      </c>
      <c r="U37" s="109" t="s">
        <v>80</v>
      </c>
      <c r="V37" s="19">
        <v>36869.314999999995</v>
      </c>
      <c r="W37" s="154">
        <v>38144.778000000013</v>
      </c>
      <c r="X37" s="154">
        <v>35747.971000000005</v>
      </c>
      <c r="Y37" s="154">
        <v>35405.063999999991</v>
      </c>
      <c r="Z37" s="154">
        <v>39468.506000000016</v>
      </c>
      <c r="AA37" s="154">
        <v>36656.012999999941</v>
      </c>
      <c r="AB37" s="154">
        <v>39730.441999999974</v>
      </c>
      <c r="AC37" s="154">
        <v>38905.268000000018</v>
      </c>
      <c r="AD37" s="154">
        <v>37110.972999999998</v>
      </c>
      <c r="AE37" s="154">
        <v>44437.182000000023</v>
      </c>
      <c r="AF37" s="154">
        <v>35516.305999999968</v>
      </c>
      <c r="AG37" s="154">
        <v>38379.319000000003</v>
      </c>
      <c r="AH37" s="154">
        <v>36707.813999999991</v>
      </c>
      <c r="AI37" s="154">
        <v>33975.414000000019</v>
      </c>
      <c r="AJ37" s="154">
        <v>33978.916999999987</v>
      </c>
      <c r="AK37" s="154">
        <v>36427.984999999971</v>
      </c>
      <c r="AL37" s="119"/>
      <c r="AM37" s="52" t="str">
        <f t="shared" si="60"/>
        <v/>
      </c>
      <c r="AO37" s="198">
        <f t="shared" si="42"/>
        <v>2.6609147163514684</v>
      </c>
      <c r="AP37" s="157">
        <f t="shared" si="43"/>
        <v>2.4477706740286518</v>
      </c>
      <c r="AQ37" s="157">
        <f t="shared" si="44"/>
        <v>2.1417496349682335</v>
      </c>
      <c r="AR37" s="157">
        <f t="shared" si="45"/>
        <v>2.5106144445623939</v>
      </c>
      <c r="AS37" s="157">
        <f t="shared" si="46"/>
        <v>3.1842521435822113</v>
      </c>
      <c r="AT37" s="157">
        <f t="shared" si="47"/>
        <v>3.3649454435831103</v>
      </c>
      <c r="AU37" s="157">
        <f t="shared" si="48"/>
        <v>2.7034880868546924</v>
      </c>
      <c r="AV37" s="157">
        <f t="shared" si="49"/>
        <v>2.6358170139749189</v>
      </c>
      <c r="AW37" s="157">
        <f t="shared" si="50"/>
        <v>3.1656773651131371</v>
      </c>
      <c r="AX37" s="157">
        <f t="shared" si="51"/>
        <v>3.2745226936823624</v>
      </c>
      <c r="AY37" s="157">
        <f t="shared" si="52"/>
        <v>2.8372562827357921</v>
      </c>
      <c r="AZ37" s="157">
        <f t="shared" si="53"/>
        <v>3.0130879305787333</v>
      </c>
      <c r="BA37" s="157">
        <f t="shared" si="54"/>
        <v>3.0865473679962045</v>
      </c>
      <c r="BB37" s="157">
        <f t="shared" si="55"/>
        <v>2.9345794973729062</v>
      </c>
      <c r="BC37" s="157">
        <f t="shared" si="56"/>
        <v>3.1416336682913455</v>
      </c>
      <c r="BD37" s="157">
        <f t="shared" si="57"/>
        <v>2.9535970161101166</v>
      </c>
      <c r="BE37" s="157"/>
      <c r="BF37" s="52"/>
      <c r="BI37" s="105"/>
    </row>
    <row r="38" spans="1:61" ht="20.100000000000001" customHeight="1">
      <c r="A38" s="121" t="s">
        <v>81</v>
      </c>
      <c r="B38" s="117">
        <v>122092.12999999996</v>
      </c>
      <c r="C38" s="154">
        <v>129989.20999999999</v>
      </c>
      <c r="D38" s="154">
        <v>213923.46999999977</v>
      </c>
      <c r="E38" s="154">
        <v>143278.98999999987</v>
      </c>
      <c r="F38" s="154">
        <v>142422.69000000009</v>
      </c>
      <c r="G38" s="154">
        <v>143940.27999999988</v>
      </c>
      <c r="H38" s="154">
        <v>138455.72000000012</v>
      </c>
      <c r="I38" s="154">
        <v>171460.04999999996</v>
      </c>
      <c r="J38" s="154">
        <v>167779.67</v>
      </c>
      <c r="K38" s="154">
        <v>161547.5199999999</v>
      </c>
      <c r="L38" s="154">
        <v>125255.67999999998</v>
      </c>
      <c r="M38" s="154">
        <v>127232.09000000001</v>
      </c>
      <c r="N38" s="154">
        <v>129569.24000000006</v>
      </c>
      <c r="O38" s="154">
        <v>126334.52999999991</v>
      </c>
      <c r="P38" s="154">
        <v>138124.54999999993</v>
      </c>
      <c r="Q38" s="154">
        <v>132160.82000000007</v>
      </c>
      <c r="R38" s="154"/>
      <c r="S38" s="52" t="str">
        <f t="shared" si="41"/>
        <v/>
      </c>
      <c r="U38" s="109" t="s">
        <v>81</v>
      </c>
      <c r="V38" s="19">
        <v>39727.941999999974</v>
      </c>
      <c r="W38" s="154">
        <v>40734.826999999983</v>
      </c>
      <c r="X38" s="154">
        <v>48266.111999999994</v>
      </c>
      <c r="Y38" s="154">
        <v>48573.176999999916</v>
      </c>
      <c r="Z38" s="154">
        <v>47199.009999999987</v>
      </c>
      <c r="AA38" s="154">
        <v>49361.275999999947</v>
      </c>
      <c r="AB38" s="154">
        <v>45412.628000000033</v>
      </c>
      <c r="AC38" s="154">
        <v>51801.627999999968</v>
      </c>
      <c r="AD38" s="154">
        <v>54582.834000000003</v>
      </c>
      <c r="AE38" s="154">
        <v>54939.106999999975</v>
      </c>
      <c r="AF38" s="154">
        <v>39610.614999999998</v>
      </c>
      <c r="AG38" s="154">
        <v>40227.44400000004</v>
      </c>
      <c r="AH38" s="154">
        <v>41068.910000000025</v>
      </c>
      <c r="AI38" s="154">
        <v>40260.318999999967</v>
      </c>
      <c r="AJ38" s="154">
        <v>44298.180000000044</v>
      </c>
      <c r="AK38" s="154">
        <v>40148.471999999965</v>
      </c>
      <c r="AL38" s="119"/>
      <c r="AM38" s="52" t="str">
        <f t="shared" si="60"/>
        <v/>
      </c>
      <c r="AO38" s="198">
        <f t="shared" si="42"/>
        <v>3.2539314368583776</v>
      </c>
      <c r="AP38" s="157">
        <f t="shared" si="43"/>
        <v>3.1337083285605001</v>
      </c>
      <c r="AQ38" s="157">
        <f t="shared" si="44"/>
        <v>2.2562326611474677</v>
      </c>
      <c r="AR38" s="157">
        <f t="shared" si="45"/>
        <v>3.3901116276712977</v>
      </c>
      <c r="AS38" s="157">
        <f t="shared" si="46"/>
        <v>3.3140091652530894</v>
      </c>
      <c r="AT38" s="157">
        <f t="shared" si="47"/>
        <v>3.4292885910740196</v>
      </c>
      <c r="AU38" s="157">
        <f t="shared" si="48"/>
        <v>3.2799387414257781</v>
      </c>
      <c r="AV38" s="157">
        <f t="shared" si="49"/>
        <v>3.0212068642228891</v>
      </c>
      <c r="AW38" s="157">
        <f t="shared" si="50"/>
        <v>3.2532448061198354</v>
      </c>
      <c r="AX38" s="157">
        <f t="shared" si="51"/>
        <v>3.4008016340950329</v>
      </c>
      <c r="AY38" s="157">
        <f t="shared" si="52"/>
        <v>3.1623807399392989</v>
      </c>
      <c r="AZ38" s="157">
        <f t="shared" si="53"/>
        <v>3.1617372629813776</v>
      </c>
      <c r="BA38" s="157">
        <f t="shared" si="54"/>
        <v>3.1696496791985505</v>
      </c>
      <c r="BB38" s="157">
        <f t="shared" si="55"/>
        <v>3.1868024521878535</v>
      </c>
      <c r="BC38" s="157">
        <f t="shared" si="56"/>
        <v>3.2071185028295162</v>
      </c>
      <c r="BD38" s="157">
        <f t="shared" si="57"/>
        <v>3.0378497954234804</v>
      </c>
      <c r="BE38" s="157"/>
      <c r="BF38" s="52"/>
      <c r="BI38" s="105"/>
    </row>
    <row r="39" spans="1:61" ht="20.100000000000001" customHeight="1">
      <c r="A39" s="121" t="s">
        <v>82</v>
      </c>
      <c r="B39" s="117">
        <v>155283.11000000002</v>
      </c>
      <c r="C39" s="154">
        <v>190846.28999999995</v>
      </c>
      <c r="D39" s="154">
        <v>164476.10999999999</v>
      </c>
      <c r="E39" s="154">
        <v>155784.03000000006</v>
      </c>
      <c r="F39" s="154">
        <v>141171.96999999974</v>
      </c>
      <c r="G39" s="154">
        <v>154005.31000000008</v>
      </c>
      <c r="H39" s="154">
        <v>193124.43999999997</v>
      </c>
      <c r="I39" s="154">
        <v>201827.3900000001</v>
      </c>
      <c r="J39" s="154">
        <v>161829.70000000001</v>
      </c>
      <c r="K39" s="154">
        <v>150815.30999999974</v>
      </c>
      <c r="L39" s="154">
        <v>141955.05999999985</v>
      </c>
      <c r="M39" s="154">
        <v>153861.86999999994</v>
      </c>
      <c r="N39" s="154">
        <v>147150.81999999998</v>
      </c>
      <c r="O39" s="154">
        <v>145513.08999999985</v>
      </c>
      <c r="P39" s="154">
        <v>122992.66999999995</v>
      </c>
      <c r="Q39" s="154">
        <v>115648.79999999999</v>
      </c>
      <c r="R39" s="154"/>
      <c r="S39" s="52" t="str">
        <f t="shared" si="41"/>
        <v/>
      </c>
      <c r="U39" s="109" t="s">
        <v>82</v>
      </c>
      <c r="V39" s="19">
        <v>50334.872000000032</v>
      </c>
      <c r="W39" s="154">
        <v>48986.57900000002</v>
      </c>
      <c r="X39" s="154">
        <v>51362.042000000016</v>
      </c>
      <c r="Y39" s="154">
        <v>51289.855999999963</v>
      </c>
      <c r="Z39" s="154">
        <v>48284.936000000031</v>
      </c>
      <c r="AA39" s="154">
        <v>53105.856999999989</v>
      </c>
      <c r="AB39" s="154">
        <v>59549.020999999986</v>
      </c>
      <c r="AC39" s="154">
        <v>59908.970000000067</v>
      </c>
      <c r="AD39" s="154">
        <v>53697.078000000001</v>
      </c>
      <c r="AE39" s="154">
        <v>48381.740000000013</v>
      </c>
      <c r="AF39" s="154">
        <v>43825.39899999999</v>
      </c>
      <c r="AG39" s="154">
        <v>46964.612000000016</v>
      </c>
      <c r="AH39" s="154">
        <v>46669.291999999994</v>
      </c>
      <c r="AI39" s="154">
        <v>47917.589999999953</v>
      </c>
      <c r="AJ39" s="154">
        <v>39793.081000000013</v>
      </c>
      <c r="AK39" s="154">
        <v>37946.358999999997</v>
      </c>
      <c r="AL39" s="119"/>
      <c r="AM39" s="52" t="str">
        <f t="shared" si="60"/>
        <v/>
      </c>
      <c r="AO39" s="198">
        <f t="shared" ref="AO39:AP45" si="68">(V39/B39)*10</f>
        <v>3.2414904621629503</v>
      </c>
      <c r="AP39" s="157">
        <f t="shared" si="68"/>
        <v>2.5668080317411479</v>
      </c>
      <c r="AQ39" s="157">
        <f t="shared" ref="AQ39:BB41" si="69">IF(X39="","",(X39/D39)*10)</f>
        <v>3.1227660965473962</v>
      </c>
      <c r="AR39" s="157">
        <f t="shared" si="69"/>
        <v>3.2923693141074821</v>
      </c>
      <c r="AS39" s="157">
        <f t="shared" si="69"/>
        <v>3.4202920027254784</v>
      </c>
      <c r="AT39" s="157">
        <f t="shared" si="69"/>
        <v>3.4483133730908344</v>
      </c>
      <c r="AU39" s="157">
        <f t="shared" si="69"/>
        <v>3.0834533940913951</v>
      </c>
      <c r="AV39" s="157">
        <f t="shared" si="69"/>
        <v>2.9683270442133765</v>
      </c>
      <c r="AW39" s="157">
        <f t="shared" si="69"/>
        <v>3.3181225695901304</v>
      </c>
      <c r="AX39" s="157">
        <f t="shared" si="69"/>
        <v>3.2080125021789963</v>
      </c>
      <c r="AY39" s="157">
        <f t="shared" si="69"/>
        <v>3.0872727608300847</v>
      </c>
      <c r="AZ39" s="157">
        <f t="shared" si="69"/>
        <v>3.0523879633076105</v>
      </c>
      <c r="BA39" s="157">
        <f t="shared" si="69"/>
        <v>3.1715278243097793</v>
      </c>
      <c r="BB39" s="157">
        <f t="shared" si="69"/>
        <v>3.2930088970002629</v>
      </c>
      <c r="BC39" s="157">
        <f t="shared" ref="BC39:BC41" si="70">IF(AJ39="","",(AJ39/P39)*10)</f>
        <v>3.2354026463528296</v>
      </c>
      <c r="BD39" s="157">
        <f t="shared" ref="BD39:BD41" si="71">IF(AK39="","",(AK39/Q39)*10)</f>
        <v>3.2811718755404295</v>
      </c>
      <c r="BE39" s="157"/>
      <c r="BF39" s="52"/>
      <c r="BI39" s="105"/>
    </row>
    <row r="40" spans="1:61" ht="20.100000000000001" customHeight="1" thickBot="1">
      <c r="A40" s="121" t="s">
        <v>83</v>
      </c>
      <c r="B40" s="117">
        <v>149645.83999999991</v>
      </c>
      <c r="C40" s="154">
        <v>159202.30000000008</v>
      </c>
      <c r="D40" s="154">
        <v>203434.65000000014</v>
      </c>
      <c r="E40" s="154">
        <v>108594.94999999985</v>
      </c>
      <c r="F40" s="154">
        <v>106301.55</v>
      </c>
      <c r="G40" s="154">
        <v>116548.94000000003</v>
      </c>
      <c r="H40" s="154">
        <v>113772.80000000005</v>
      </c>
      <c r="I40" s="154">
        <v>147624.20999999967</v>
      </c>
      <c r="J40" s="154">
        <v>117569.23</v>
      </c>
      <c r="K40" s="154">
        <v>123931.32000000007</v>
      </c>
      <c r="L40" s="154">
        <v>108069.5199999999</v>
      </c>
      <c r="M40" s="154">
        <v>116171.73000000004</v>
      </c>
      <c r="N40" s="154">
        <v>109122.84000000007</v>
      </c>
      <c r="O40" s="154">
        <v>91498.370000000083</v>
      </c>
      <c r="P40" s="154">
        <v>98421.509999999864</v>
      </c>
      <c r="Q40" s="154">
        <v>101688.20999999983</v>
      </c>
      <c r="R40" s="154"/>
      <c r="S40" s="52" t="str">
        <f t="shared" si="41"/>
        <v/>
      </c>
      <c r="U40" s="110" t="s">
        <v>83</v>
      </c>
      <c r="V40" s="19">
        <v>35379.044000000002</v>
      </c>
      <c r="W40" s="154">
        <v>37144.067999999992</v>
      </c>
      <c r="X40" s="154">
        <v>37986.12000000001</v>
      </c>
      <c r="Y40" s="154">
        <v>33420.183999999987</v>
      </c>
      <c r="Z40" s="154">
        <v>33733.983000000022</v>
      </c>
      <c r="AA40" s="154">
        <v>36039.897999999965</v>
      </c>
      <c r="AB40" s="154">
        <v>34055.992000000013</v>
      </c>
      <c r="AC40" s="154">
        <v>36034.477999999988</v>
      </c>
      <c r="AD40" s="154">
        <v>35921.741999999998</v>
      </c>
      <c r="AE40" s="154">
        <v>37043.72399999998</v>
      </c>
      <c r="AF40" s="154">
        <v>32897.341999999997</v>
      </c>
      <c r="AG40" s="154">
        <v>33474.04300000002</v>
      </c>
      <c r="AH40" s="154">
        <v>32438.861000000004</v>
      </c>
      <c r="AI40" s="154">
        <v>26829.104000000014</v>
      </c>
      <c r="AJ40" s="154">
        <v>29612.303999999993</v>
      </c>
      <c r="AK40" s="154">
        <v>29902.337999999996</v>
      </c>
      <c r="AL40" s="119"/>
      <c r="AM40" s="52" t="str">
        <f t="shared" si="60"/>
        <v/>
      </c>
      <c r="AO40" s="198">
        <f t="shared" si="68"/>
        <v>2.3641849315690981</v>
      </c>
      <c r="AP40" s="157">
        <f t="shared" si="68"/>
        <v>2.3331363931299971</v>
      </c>
      <c r="AQ40" s="157">
        <f t="shared" si="69"/>
        <v>1.8672394304510065</v>
      </c>
      <c r="AR40" s="157">
        <f t="shared" si="69"/>
        <v>3.0775081161693092</v>
      </c>
      <c r="AS40" s="157">
        <f t="shared" si="69"/>
        <v>3.1734234355002373</v>
      </c>
      <c r="AT40" s="157">
        <f t="shared" si="69"/>
        <v>3.0922544640903604</v>
      </c>
      <c r="AU40" s="157">
        <f t="shared" si="69"/>
        <v>2.9933333802103839</v>
      </c>
      <c r="AV40" s="157">
        <f t="shared" si="69"/>
        <v>2.4409599211403106</v>
      </c>
      <c r="AW40" s="157">
        <f t="shared" si="69"/>
        <v>3.0553693343062638</v>
      </c>
      <c r="AX40" s="157">
        <f t="shared" si="69"/>
        <v>2.9890526462560034</v>
      </c>
      <c r="AY40" s="157">
        <f t="shared" si="69"/>
        <v>3.0440906927318663</v>
      </c>
      <c r="AZ40" s="157">
        <f t="shared" si="69"/>
        <v>2.8814276072156284</v>
      </c>
      <c r="BA40" s="157">
        <f t="shared" si="69"/>
        <v>2.9726921513406346</v>
      </c>
      <c r="BB40" s="157">
        <f t="shared" si="69"/>
        <v>2.9321947483873201</v>
      </c>
      <c r="BC40" s="157">
        <f t="shared" si="70"/>
        <v>3.0087227883416983</v>
      </c>
      <c r="BD40" s="157">
        <f t="shared" si="71"/>
        <v>2.9405904578318416</v>
      </c>
      <c r="BE40" s="157" t="str">
        <f t="shared" ref="BE40:BE41" si="72">IF(AL40="","",(AL40/R40)*10)</f>
        <v/>
      </c>
      <c r="BF40" s="52" t="str">
        <f t="shared" si="59"/>
        <v/>
      </c>
      <c r="BI40" s="105"/>
    </row>
    <row r="41" spans="1:61" ht="20.100000000000001" customHeight="1" thickBot="1">
      <c r="A41" s="414" t="str">
        <f>A19</f>
        <v>jan-ago</v>
      </c>
      <c r="B41" s="413">
        <f>SUM(B29:B36)</f>
        <v>931379.46</v>
      </c>
      <c r="C41" s="413">
        <f t="shared" ref="C41:R41" si="73">SUM(C29:C36)</f>
        <v>1045960.0399999999</v>
      </c>
      <c r="D41" s="413">
        <f t="shared" si="73"/>
        <v>1117927.19</v>
      </c>
      <c r="E41" s="413">
        <f t="shared" si="73"/>
        <v>1089372.24</v>
      </c>
      <c r="F41" s="413">
        <f t="shared" si="73"/>
        <v>870645.46999999986</v>
      </c>
      <c r="G41" s="413">
        <f t="shared" si="73"/>
        <v>879092.54999999981</v>
      </c>
      <c r="H41" s="413">
        <f t="shared" si="73"/>
        <v>1054472.5499999998</v>
      </c>
      <c r="I41" s="413">
        <f t="shared" si="73"/>
        <v>1010115.63</v>
      </c>
      <c r="J41" s="413">
        <f t="shared" si="73"/>
        <v>1117101.0900000001</v>
      </c>
      <c r="K41" s="413">
        <f t="shared" si="73"/>
        <v>995969.79999999981</v>
      </c>
      <c r="L41" s="413">
        <f t="shared" si="73"/>
        <v>911288.64999999991</v>
      </c>
      <c r="M41" s="413">
        <f t="shared" si="73"/>
        <v>984086.32</v>
      </c>
      <c r="N41" s="413">
        <f t="shared" si="73"/>
        <v>963836.3599999994</v>
      </c>
      <c r="O41" s="413">
        <f t="shared" si="73"/>
        <v>933629.95999999973</v>
      </c>
      <c r="P41" s="413">
        <f t="shared" si="73"/>
        <v>1022783.1799999999</v>
      </c>
      <c r="Q41" s="413">
        <f t="shared" si="73"/>
        <v>998012.69000000006</v>
      </c>
      <c r="R41" s="413">
        <f t="shared" si="73"/>
        <v>843783.22999999963</v>
      </c>
      <c r="S41" s="61">
        <f t="shared" si="41"/>
        <v>-0.15453657207505089</v>
      </c>
      <c r="U41" s="109"/>
      <c r="V41" s="167">
        <f>SUM(V29:V36)</f>
        <v>223845.47899999993</v>
      </c>
      <c r="W41" s="168">
        <f t="shared" ref="W41:AL41" si="74">SUM(W29:W36)</f>
        <v>225977.32000000004</v>
      </c>
      <c r="X41" s="168">
        <f t="shared" si="74"/>
        <v>232700.84899999999</v>
      </c>
      <c r="Y41" s="168">
        <f t="shared" si="74"/>
        <v>238909.77299999996</v>
      </c>
      <c r="Z41" s="168">
        <f t="shared" si="74"/>
        <v>238266.73400000003</v>
      </c>
      <c r="AA41" s="168">
        <f t="shared" si="74"/>
        <v>246724.34699999995</v>
      </c>
      <c r="AB41" s="168">
        <f t="shared" si="74"/>
        <v>252516.71799999996</v>
      </c>
      <c r="AC41" s="168">
        <f t="shared" si="74"/>
        <v>255714.10799999992</v>
      </c>
      <c r="AD41" s="168">
        <f t="shared" si="74"/>
        <v>272889.46799999999</v>
      </c>
      <c r="AE41" s="168">
        <f t="shared" si="74"/>
        <v>270128.19899999996</v>
      </c>
      <c r="AF41" s="168">
        <f t="shared" si="74"/>
        <v>242104.48</v>
      </c>
      <c r="AG41" s="168">
        <f t="shared" si="74"/>
        <v>270600.47200000007</v>
      </c>
      <c r="AH41" s="168">
        <f t="shared" si="74"/>
        <v>261281.61300000013</v>
      </c>
      <c r="AI41" s="168">
        <f t="shared" si="74"/>
        <v>255429.21899999998</v>
      </c>
      <c r="AJ41" s="168">
        <f t="shared" si="74"/>
        <v>258639.02699999994</v>
      </c>
      <c r="AK41" s="168">
        <f t="shared" si="74"/>
        <v>256553.64600000007</v>
      </c>
      <c r="AL41" s="169">
        <f t="shared" si="74"/>
        <v>236398.08399999997</v>
      </c>
      <c r="AM41" s="57">
        <f t="shared" si="60"/>
        <v>-7.8562757981619519E-2</v>
      </c>
      <c r="AO41" s="199">
        <f t="shared" si="68"/>
        <v>2.4033757304461059</v>
      </c>
      <c r="AP41" s="173">
        <f t="shared" si="68"/>
        <v>2.1604775647069658</v>
      </c>
      <c r="AQ41" s="173">
        <f t="shared" si="69"/>
        <v>2.0815385034154148</v>
      </c>
      <c r="AR41" s="173">
        <f t="shared" si="69"/>
        <v>2.1930958420603774</v>
      </c>
      <c r="AS41" s="173">
        <f t="shared" si="69"/>
        <v>2.736667704708784</v>
      </c>
      <c r="AT41" s="173">
        <f t="shared" si="69"/>
        <v>2.806579887407759</v>
      </c>
      <c r="AU41" s="173">
        <f t="shared" si="69"/>
        <v>2.3947206401911552</v>
      </c>
      <c r="AV41" s="173">
        <f t="shared" si="69"/>
        <v>2.5315330285504039</v>
      </c>
      <c r="AW41" s="173">
        <f t="shared" si="69"/>
        <v>2.4428359299157067</v>
      </c>
      <c r="AX41" s="173">
        <f t="shared" si="69"/>
        <v>2.7122127498243422</v>
      </c>
      <c r="AY41" s="173">
        <f t="shared" si="69"/>
        <v>2.6567266035849348</v>
      </c>
      <c r="AZ41" s="173">
        <f t="shared" si="69"/>
        <v>2.7497635776503841</v>
      </c>
      <c r="BA41" s="173">
        <f t="shared" si="69"/>
        <v>2.7108503460068705</v>
      </c>
      <c r="BB41" s="173">
        <f t="shared" si="69"/>
        <v>2.7358721328951363</v>
      </c>
      <c r="BC41" s="173">
        <f t="shared" si="70"/>
        <v>2.5287766953695892</v>
      </c>
      <c r="BD41" s="173">
        <f t="shared" si="71"/>
        <v>2.5706451287708583</v>
      </c>
      <c r="BE41" s="173">
        <f t="shared" si="72"/>
        <v>2.801644730483682</v>
      </c>
      <c r="BF41" s="57">
        <f t="shared" si="59"/>
        <v>8.9860556452331139E-2</v>
      </c>
      <c r="BI41" s="105"/>
    </row>
    <row r="42" spans="1:61" ht="20.100000000000001" customHeight="1">
      <c r="A42" s="121" t="s">
        <v>84</v>
      </c>
      <c r="B42" s="117">
        <f>SUM(B29:B31)</f>
        <v>337442.86</v>
      </c>
      <c r="C42" s="154">
        <f>SUM(C29:C31)</f>
        <v>332800.42999999988</v>
      </c>
      <c r="D42" s="154">
        <f>SUM(D29:D31)</f>
        <v>434832.52999999991</v>
      </c>
      <c r="E42" s="154">
        <f t="shared" ref="E42:N42" si="75">SUM(E29:E31)</f>
        <v>397992.19999999995</v>
      </c>
      <c r="F42" s="154">
        <f t="shared" si="75"/>
        <v>320914.02999999997</v>
      </c>
      <c r="G42" s="154">
        <f t="shared" si="75"/>
        <v>319240.09999999998</v>
      </c>
      <c r="H42" s="154">
        <f t="shared" si="75"/>
        <v>375788.15999999986</v>
      </c>
      <c r="I42" s="154">
        <f t="shared" si="75"/>
        <v>329821.17</v>
      </c>
      <c r="J42" s="154">
        <f t="shared" si="75"/>
        <v>409296.98</v>
      </c>
      <c r="K42" s="154">
        <f t="shared" si="75"/>
        <v>362582.60999999987</v>
      </c>
      <c r="L42" s="154">
        <f t="shared" si="75"/>
        <v>323969.94999999995</v>
      </c>
      <c r="M42" s="154">
        <f t="shared" si="75"/>
        <v>371518.00999999989</v>
      </c>
      <c r="N42" s="154">
        <f t="shared" si="75"/>
        <v>343792.48999999976</v>
      </c>
      <c r="O42" s="154">
        <f t="shared" ref="O42:P42" si="76">SUM(O29:O31)</f>
        <v>334600.13999999996</v>
      </c>
      <c r="P42" s="154">
        <f t="shared" si="76"/>
        <v>351994.4</v>
      </c>
      <c r="Q42" s="154">
        <f>IF(Q31="","",SUM(Q29:Q31))</f>
        <v>372200.05999999994</v>
      </c>
      <c r="R42" s="154">
        <f>IF(R31="","",SUM(R29:R31))</f>
        <v>304880.86999999994</v>
      </c>
      <c r="S42" s="61">
        <f t="shared" si="41"/>
        <v>-0.18086829432536902</v>
      </c>
      <c r="U42" s="108" t="s">
        <v>84</v>
      </c>
      <c r="V42" s="19">
        <f>SUM(V29:V31)</f>
        <v>82216.569999999963</v>
      </c>
      <c r="W42" s="154">
        <f>SUM(W29:W31)</f>
        <v>78766.856</v>
      </c>
      <c r="X42" s="154">
        <f>SUM(X29:X31)</f>
        <v>86315.356999999989</v>
      </c>
      <c r="Y42" s="154">
        <f t="shared" ref="Y42:AI42" si="77">SUM(Y29:Y31)</f>
        <v>84446.709999999992</v>
      </c>
      <c r="Z42" s="154">
        <f t="shared" si="77"/>
        <v>88812.746000000028</v>
      </c>
      <c r="AA42" s="154">
        <f t="shared" si="77"/>
        <v>88470.203999999969</v>
      </c>
      <c r="AB42" s="154">
        <f t="shared" si="77"/>
        <v>91011.791000000027</v>
      </c>
      <c r="AC42" s="154">
        <f t="shared" si="77"/>
        <v>89366.013999999952</v>
      </c>
      <c r="AD42" s="154">
        <f t="shared" si="77"/>
        <v>99643.168000000005</v>
      </c>
      <c r="AE42" s="154">
        <f t="shared" si="77"/>
        <v>99340.117999999988</v>
      </c>
      <c r="AF42" s="154">
        <f t="shared" si="77"/>
        <v>86053.720000000016</v>
      </c>
      <c r="AG42" s="154">
        <f t="shared" si="77"/>
        <v>101509.05600000001</v>
      </c>
      <c r="AH42" s="154">
        <f t="shared" si="77"/>
        <v>96896.077000000048</v>
      </c>
      <c r="AI42" s="154">
        <f t="shared" si="77"/>
        <v>93756.756999999998</v>
      </c>
      <c r="AJ42" s="154">
        <f t="shared" ref="AJ42" si="78">SUM(AJ29:AJ31)</f>
        <v>95196.73199999996</v>
      </c>
      <c r="AK42" s="154">
        <f t="shared" ref="AK42" si="79">SUM(AK29:AK31)</f>
        <v>94735.111000000004</v>
      </c>
      <c r="AL42" s="154">
        <f>IF(AL31="","",SUM(AL29:AL31))</f>
        <v>88095.813999999984</v>
      </c>
      <c r="AM42" s="52">
        <f t="shared" si="60"/>
        <v>-7.0082748939830977E-2</v>
      </c>
      <c r="AO42" s="197">
        <f t="shared" si="68"/>
        <v>2.4364590200545351</v>
      </c>
      <c r="AP42" s="156">
        <f t="shared" si="68"/>
        <v>2.3667894900255999</v>
      </c>
      <c r="AQ42" s="156">
        <f t="shared" ref="AQ42:BB44" si="80">(X42/D42)*10</f>
        <v>1.9850252923809542</v>
      </c>
      <c r="AR42" s="156">
        <f t="shared" si="80"/>
        <v>2.1218182165379122</v>
      </c>
      <c r="AS42" s="156">
        <f t="shared" si="80"/>
        <v>2.7674934000236773</v>
      </c>
      <c r="AT42" s="156">
        <f t="shared" si="80"/>
        <v>2.7712747865947911</v>
      </c>
      <c r="AU42" s="156">
        <f t="shared" si="80"/>
        <v>2.4218908599994227</v>
      </c>
      <c r="AV42" s="156">
        <f t="shared" si="80"/>
        <v>2.7095293488892769</v>
      </c>
      <c r="AW42" s="156">
        <f t="shared" si="80"/>
        <v>2.4344955587016552</v>
      </c>
      <c r="AX42" s="156">
        <f t="shared" si="80"/>
        <v>2.7397926778672597</v>
      </c>
      <c r="AY42" s="156">
        <f t="shared" si="80"/>
        <v>2.6562253690504329</v>
      </c>
      <c r="AZ42" s="156">
        <f t="shared" si="80"/>
        <v>2.7322782009948869</v>
      </c>
      <c r="BA42" s="156">
        <f t="shared" si="80"/>
        <v>2.8184465867768118</v>
      </c>
      <c r="BB42" s="156">
        <f t="shared" si="80"/>
        <v>2.8020537289673579</v>
      </c>
      <c r="BC42" s="156">
        <f t="shared" ref="BC42:BC44" si="81">(AJ42/P42)*10</f>
        <v>2.7044956397033575</v>
      </c>
      <c r="BD42" s="156">
        <f t="shared" ref="BD42:BE44" si="82">(AK42/Q42)*10</f>
        <v>2.5452739314442892</v>
      </c>
      <c r="BE42" s="156">
        <f t="shared" si="82"/>
        <v>2.8895159607751051</v>
      </c>
      <c r="BF42" s="52">
        <f t="shared" si="59"/>
        <v>0.13524753665138092</v>
      </c>
      <c r="BI42" s="105"/>
    </row>
    <row r="43" spans="1:61" ht="20.100000000000001" customHeight="1">
      <c r="A43" s="121" t="s">
        <v>85</v>
      </c>
      <c r="B43" s="117">
        <f>SUM(B32:B34)</f>
        <v>382397.61999999994</v>
      </c>
      <c r="C43" s="154">
        <f>SUM(C32:C34)</f>
        <v>466419.70999999996</v>
      </c>
      <c r="D43" s="154">
        <f>SUM(D32:D34)</f>
        <v>416251.13000000024</v>
      </c>
      <c r="E43" s="154">
        <f t="shared" ref="E43:N43" si="83">SUM(E32:E34)</f>
        <v>452362.07000000007</v>
      </c>
      <c r="F43" s="154">
        <f t="shared" si="83"/>
        <v>346745.78999999992</v>
      </c>
      <c r="G43" s="154">
        <f t="shared" si="83"/>
        <v>356512.32999999996</v>
      </c>
      <c r="H43" s="154">
        <f t="shared" si="83"/>
        <v>427716.65999999992</v>
      </c>
      <c r="I43" s="154">
        <f t="shared" si="83"/>
        <v>426590.23</v>
      </c>
      <c r="J43" s="154">
        <f t="shared" si="83"/>
        <v>454858.03</v>
      </c>
      <c r="K43" s="154">
        <f t="shared" si="83"/>
        <v>390784.71999999991</v>
      </c>
      <c r="L43" s="154">
        <f t="shared" si="83"/>
        <v>348578.50999999989</v>
      </c>
      <c r="M43" s="154">
        <f t="shared" si="83"/>
        <v>402799.82999999984</v>
      </c>
      <c r="N43" s="154">
        <f t="shared" si="83"/>
        <v>382135.83999999968</v>
      </c>
      <c r="O43" s="154">
        <f t="shared" ref="O43:P43" si="84">SUM(O32:O34)</f>
        <v>373424.61999999994</v>
      </c>
      <c r="P43" s="154">
        <f t="shared" si="84"/>
        <v>436639.18999999994</v>
      </c>
      <c r="Q43" s="154">
        <f>IF(Q34="","",SUM(Q32:Q34))</f>
        <v>425328.49000000011</v>
      </c>
      <c r="R43" s="154">
        <f>IF(R34="","",SUM(R32:R34))</f>
        <v>338193.77999999985</v>
      </c>
      <c r="S43" s="52">
        <f t="shared" si="41"/>
        <v>-0.20486450366868261</v>
      </c>
      <c r="U43" s="109" t="s">
        <v>85</v>
      </c>
      <c r="V43" s="19">
        <f>SUM(V32:V34)</f>
        <v>86998.260999999969</v>
      </c>
      <c r="W43" s="154">
        <f>SUM(W32:W34)</f>
        <v>91054.148000000016</v>
      </c>
      <c r="X43" s="154">
        <f>SUM(X32:X34)</f>
        <v>86989.97</v>
      </c>
      <c r="Y43" s="154">
        <f t="shared" ref="Y43:AH43" si="85">SUM(Y32:Y34)</f>
        <v>94857.412999999986</v>
      </c>
      <c r="Z43" s="154">
        <f t="shared" si="85"/>
        <v>91989.164000000033</v>
      </c>
      <c r="AA43" s="154">
        <f t="shared" si="85"/>
        <v>97881.056000000011</v>
      </c>
      <c r="AB43" s="154">
        <f t="shared" si="85"/>
        <v>97771.116999999969</v>
      </c>
      <c r="AC43" s="154">
        <f t="shared" si="85"/>
        <v>103996.73799999995</v>
      </c>
      <c r="AD43" s="154">
        <f t="shared" si="85"/>
        <v>107258.03199999998</v>
      </c>
      <c r="AE43" s="154">
        <f t="shared" si="85"/>
        <v>100592.079</v>
      </c>
      <c r="AF43" s="154">
        <f t="shared" si="85"/>
        <v>90380.885999999999</v>
      </c>
      <c r="AG43" s="154">
        <f t="shared" si="85"/>
        <v>108425.69100000005</v>
      </c>
      <c r="AH43" s="154">
        <f t="shared" si="85"/>
        <v>101593.97400000006</v>
      </c>
      <c r="AI43" s="154">
        <f t="shared" ref="AI43:AJ43" si="86">SUM(AI32:AI34)</f>
        <v>100442.45000000004</v>
      </c>
      <c r="AJ43" s="154">
        <f t="shared" si="86"/>
        <v>104216.24200000004</v>
      </c>
      <c r="AK43" s="154">
        <f t="shared" ref="AK43" si="87">SUM(AK32:AK34)</f>
        <v>105944.57900000004</v>
      </c>
      <c r="AL43" s="154">
        <f>IF(AL34="","",SUM(AL32:AL34))</f>
        <v>92562.76800000004</v>
      </c>
      <c r="AM43" s="52">
        <f t="shared" si="60"/>
        <v>-0.1263095396320372</v>
      </c>
      <c r="AO43" s="198">
        <f t="shared" si="68"/>
        <v>2.2750732862824821</v>
      </c>
      <c r="AP43" s="157">
        <f t="shared" si="68"/>
        <v>1.9521934010893327</v>
      </c>
      <c r="AQ43" s="157">
        <f t="shared" si="80"/>
        <v>2.0898434558003469</v>
      </c>
      <c r="AR43" s="157">
        <f t="shared" si="80"/>
        <v>2.0969356029341712</v>
      </c>
      <c r="AS43" s="157">
        <f t="shared" si="80"/>
        <v>2.6529280715996597</v>
      </c>
      <c r="AT43" s="157">
        <f t="shared" si="80"/>
        <v>2.7455167118623924</v>
      </c>
      <c r="AU43" s="157">
        <f t="shared" si="80"/>
        <v>2.2858851698692302</v>
      </c>
      <c r="AV43" s="157">
        <f t="shared" si="80"/>
        <v>2.4378602857360319</v>
      </c>
      <c r="AW43" s="157">
        <f t="shared" si="80"/>
        <v>2.3580551496474618</v>
      </c>
      <c r="AX43" s="157">
        <f t="shared" si="80"/>
        <v>2.5741047142273121</v>
      </c>
      <c r="AY43" s="157">
        <f t="shared" si="80"/>
        <v>2.5928415954270969</v>
      </c>
      <c r="AZ43" s="157">
        <f t="shared" si="80"/>
        <v>2.6918008133220934</v>
      </c>
      <c r="BA43" s="157">
        <f t="shared" si="80"/>
        <v>2.6585827176011585</v>
      </c>
      <c r="BB43" s="157">
        <f t="shared" si="80"/>
        <v>2.6897650722654562</v>
      </c>
      <c r="BC43" s="157">
        <f t="shared" si="81"/>
        <v>2.3867816812320499</v>
      </c>
      <c r="BD43" s="157">
        <f t="shared" si="82"/>
        <v>2.4908883719498784</v>
      </c>
      <c r="BE43" s="157">
        <f t="shared" si="82"/>
        <v>2.7369742873449674</v>
      </c>
      <c r="BF43" s="52">
        <f t="shared" si="59"/>
        <v>9.8794437424930368E-2</v>
      </c>
      <c r="BI43" s="105"/>
    </row>
    <row r="44" spans="1:61" ht="20.100000000000001" customHeight="1">
      <c r="A44" s="121" t="s">
        <v>86</v>
      </c>
      <c r="B44" s="117">
        <f>SUM(B35:B37)</f>
        <v>350097.77999999997</v>
      </c>
      <c r="C44" s="154">
        <f>SUM(C35:C37)</f>
        <v>402574.6700000001</v>
      </c>
      <c r="D44" s="154">
        <f>SUM(D35:D37)</f>
        <v>433753.65999999992</v>
      </c>
      <c r="E44" s="154">
        <f t="shared" ref="E44:N44" si="88">SUM(E35:E37)</f>
        <v>380039.47999999986</v>
      </c>
      <c r="F44" s="154">
        <f t="shared" si="88"/>
        <v>326934.71000000002</v>
      </c>
      <c r="G44" s="154">
        <f t="shared" si="88"/>
        <v>312275.05999999988</v>
      </c>
      <c r="H44" s="154">
        <f t="shared" si="88"/>
        <v>397927.66000000009</v>
      </c>
      <c r="I44" s="154">
        <f t="shared" si="88"/>
        <v>401306.53999999992</v>
      </c>
      <c r="J44" s="154">
        <f t="shared" si="88"/>
        <v>370175.25</v>
      </c>
      <c r="K44" s="154">
        <f t="shared" si="88"/>
        <v>378308.29999999981</v>
      </c>
      <c r="L44" s="154">
        <f t="shared" si="88"/>
        <v>363918.54</v>
      </c>
      <c r="M44" s="154">
        <f t="shared" si="88"/>
        <v>337143.84999999986</v>
      </c>
      <c r="N44" s="154">
        <f t="shared" si="88"/>
        <v>356836.42999999993</v>
      </c>
      <c r="O44" s="154">
        <f t="shared" ref="O44:P44" si="89">SUM(O35:O37)</f>
        <v>341381.28999999969</v>
      </c>
      <c r="P44" s="154">
        <f t="shared" si="89"/>
        <v>342306.42999999993</v>
      </c>
      <c r="Q44" s="154">
        <f>IF(Q37="","",SUM(Q35:Q37))</f>
        <v>323818.44999999984</v>
      </c>
      <c r="R44" s="154" t="str">
        <f>IF(R37="","",SUM(R35:R37))</f>
        <v/>
      </c>
      <c r="S44" s="52" t="str">
        <f t="shared" si="41"/>
        <v/>
      </c>
      <c r="U44" s="109" t="s">
        <v>86</v>
      </c>
      <c r="V44" s="19">
        <f>SUM(V35:V37)</f>
        <v>91499.962999999989</v>
      </c>
      <c r="W44" s="154">
        <f>SUM(W35:W37)</f>
        <v>94301.094000000012</v>
      </c>
      <c r="X44" s="154">
        <f>SUM(X35:X37)</f>
        <v>95143.493000000002</v>
      </c>
      <c r="Y44" s="154">
        <f t="shared" ref="Y44:AH44" si="90">SUM(Y35:Y37)</f>
        <v>95010.713999999993</v>
      </c>
      <c r="Z44" s="154">
        <f t="shared" si="90"/>
        <v>96933.330000000016</v>
      </c>
      <c r="AA44" s="154">
        <f t="shared" si="90"/>
        <v>97029.099999999919</v>
      </c>
      <c r="AB44" s="154">
        <f t="shared" si="90"/>
        <v>103464.25199999993</v>
      </c>
      <c r="AC44" s="154">
        <f t="shared" si="90"/>
        <v>101256.62400000007</v>
      </c>
      <c r="AD44" s="154">
        <f t="shared" si="90"/>
        <v>103099.24100000001</v>
      </c>
      <c r="AE44" s="154">
        <f t="shared" si="90"/>
        <v>114633.18400000001</v>
      </c>
      <c r="AF44" s="154">
        <f t="shared" si="90"/>
        <v>101186.17999999993</v>
      </c>
      <c r="AG44" s="154">
        <f t="shared" si="90"/>
        <v>99045.043999999994</v>
      </c>
      <c r="AH44" s="154">
        <f t="shared" si="90"/>
        <v>99499.376000000018</v>
      </c>
      <c r="AI44" s="154">
        <f t="shared" ref="AI44:AJ44" si="91">SUM(AI35:AI37)</f>
        <v>95205.426000000007</v>
      </c>
      <c r="AJ44" s="154">
        <f t="shared" si="91"/>
        <v>93204.969999999958</v>
      </c>
      <c r="AK44" s="154">
        <f t="shared" ref="AK44" si="92">SUM(AK35:AK37)</f>
        <v>92301.940999999963</v>
      </c>
      <c r="AL44" s="154">
        <f>IF(AL35="","",SUM(AL33:AL35))</f>
        <v>92159.817999999999</v>
      </c>
      <c r="AM44" s="52">
        <f t="shared" si="60"/>
        <v>-1.5397617694731173E-3</v>
      </c>
      <c r="AO44" s="198">
        <f t="shared" si="68"/>
        <v>2.613554504687233</v>
      </c>
      <c r="AP44" s="157">
        <f t="shared" si="68"/>
        <v>2.3424497621770386</v>
      </c>
      <c r="AQ44" s="157">
        <f t="shared" si="80"/>
        <v>2.1934914163029777</v>
      </c>
      <c r="AR44" s="157">
        <f t="shared" si="80"/>
        <v>2.5000222082189993</v>
      </c>
      <c r="AS44" s="157">
        <f t="shared" si="80"/>
        <v>2.9649140037776966</v>
      </c>
      <c r="AT44" s="157">
        <f t="shared" si="80"/>
        <v>3.1071677642140223</v>
      </c>
      <c r="AU44" s="157">
        <f t="shared" si="80"/>
        <v>2.6000769084511473</v>
      </c>
      <c r="AV44" s="157">
        <f t="shared" si="80"/>
        <v>2.5231740305054604</v>
      </c>
      <c r="AW44" s="157">
        <f t="shared" si="80"/>
        <v>2.7851467919586739</v>
      </c>
      <c r="AX44" s="157">
        <f t="shared" si="80"/>
        <v>3.0301524973150222</v>
      </c>
      <c r="AY44" s="157">
        <f t="shared" si="80"/>
        <v>2.780462352921067</v>
      </c>
      <c r="AZ44" s="157">
        <f t="shared" si="80"/>
        <v>2.9377680773355359</v>
      </c>
      <c r="BA44" s="157">
        <f t="shared" si="80"/>
        <v>2.7883749425472066</v>
      </c>
      <c r="BB44" s="157">
        <f t="shared" si="80"/>
        <v>2.7888296397263042</v>
      </c>
      <c r="BC44" s="157">
        <f t="shared" si="81"/>
        <v>2.7228518611233792</v>
      </c>
      <c r="BD44" s="157">
        <f t="shared" si="82"/>
        <v>2.8504225438667872</v>
      </c>
      <c r="BE44" s="157"/>
      <c r="BF44" s="52" t="str">
        <f t="shared" si="59"/>
        <v/>
      </c>
      <c r="BI44" s="105"/>
    </row>
    <row r="45" spans="1:61" ht="20.100000000000001" customHeight="1" thickBot="1">
      <c r="A45" s="122" t="s">
        <v>87</v>
      </c>
      <c r="B45" s="196">
        <f>SUM(B38:B40)</f>
        <v>427021.0799999999</v>
      </c>
      <c r="C45" s="155">
        <f>SUM(C38:C40)</f>
        <v>480037.80000000005</v>
      </c>
      <c r="D45" s="155">
        <f>IF(D40="","",SUM(D38:D40))</f>
        <v>581834.22999999986</v>
      </c>
      <c r="E45" s="155">
        <f t="shared" ref="E45:N45" si="93">IF(E40="","",SUM(E38:E40))</f>
        <v>407657.96999999974</v>
      </c>
      <c r="F45" s="155">
        <f t="shared" si="93"/>
        <v>389896.20999999979</v>
      </c>
      <c r="G45" s="155">
        <f t="shared" si="93"/>
        <v>414494.53</v>
      </c>
      <c r="H45" s="155">
        <f t="shared" si="93"/>
        <v>445352.96000000014</v>
      </c>
      <c r="I45" s="155">
        <f t="shared" si="93"/>
        <v>520911.64999999973</v>
      </c>
      <c r="J45" s="155">
        <f t="shared" si="93"/>
        <v>447178.6</v>
      </c>
      <c r="K45" s="155">
        <f t="shared" si="93"/>
        <v>436294.14999999967</v>
      </c>
      <c r="L45" s="155">
        <f t="shared" si="93"/>
        <v>375280.25999999972</v>
      </c>
      <c r="M45" s="155">
        <f t="shared" si="93"/>
        <v>397265.69</v>
      </c>
      <c r="N45" s="155">
        <f t="shared" si="93"/>
        <v>385842.90000000014</v>
      </c>
      <c r="O45" s="155">
        <f t="shared" ref="O45:P45" si="94">IF(O40="","",SUM(O38:O40))</f>
        <v>363345.98999999987</v>
      </c>
      <c r="P45" s="155">
        <f t="shared" si="94"/>
        <v>359538.72999999975</v>
      </c>
      <c r="Q45" s="155">
        <f>IF(Q40="","",SUM(Q38:Q40))</f>
        <v>349497.8299999999</v>
      </c>
      <c r="R45" s="155" t="str">
        <f>IF(R40="","",SUM(R38:R40))</f>
        <v/>
      </c>
      <c r="S45" s="55" t="str">
        <f t="shared" si="41"/>
        <v/>
      </c>
      <c r="U45" s="110" t="s">
        <v>87</v>
      </c>
      <c r="V45" s="21">
        <f>SUM(V38:V40)</f>
        <v>125441.85800000001</v>
      </c>
      <c r="W45" s="155">
        <f>SUM(W38:W40)</f>
        <v>126865.47399999999</v>
      </c>
      <c r="X45" s="155">
        <f>IF(X40="","",SUM(X38:X40))</f>
        <v>137614.27400000003</v>
      </c>
      <c r="Y45" s="155">
        <f t="shared" ref="Y45:AH45" si="95">IF(Y40="","",SUM(Y38:Y40))</f>
        <v>133283.21699999986</v>
      </c>
      <c r="Z45" s="155">
        <f t="shared" si="95"/>
        <v>129217.92900000005</v>
      </c>
      <c r="AA45" s="155">
        <f t="shared" si="95"/>
        <v>138507.0309999999</v>
      </c>
      <c r="AB45" s="155">
        <f t="shared" si="95"/>
        <v>139017.64100000003</v>
      </c>
      <c r="AC45" s="155">
        <f t="shared" si="95"/>
        <v>147745.076</v>
      </c>
      <c r="AD45" s="155">
        <f t="shared" si="95"/>
        <v>144201.65400000001</v>
      </c>
      <c r="AE45" s="155">
        <f t="shared" si="95"/>
        <v>140364.57099999997</v>
      </c>
      <c r="AF45" s="155">
        <f t="shared" si="95"/>
        <v>116333.356</v>
      </c>
      <c r="AG45" s="155">
        <f t="shared" si="95"/>
        <v>120666.09900000007</v>
      </c>
      <c r="AH45" s="155">
        <f t="shared" si="95"/>
        <v>120177.06300000002</v>
      </c>
      <c r="AI45" s="155">
        <f t="shared" ref="AI45:AJ45" si="96">IF(AI40="","",SUM(AI38:AI40))</f>
        <v>115007.01299999995</v>
      </c>
      <c r="AJ45" s="155">
        <f t="shared" si="96"/>
        <v>113703.56500000005</v>
      </c>
      <c r="AK45" s="155">
        <f t="shared" ref="AK45:AL45" si="97">IF(AK40="","",SUM(AK38:AK40))</f>
        <v>107997.16899999997</v>
      </c>
      <c r="AL45" s="155" t="str">
        <f t="shared" si="97"/>
        <v/>
      </c>
      <c r="AM45" s="55" t="str">
        <f t="shared" si="60"/>
        <v/>
      </c>
      <c r="AO45" s="200">
        <f t="shared" si="68"/>
        <v>2.9376034082439215</v>
      </c>
      <c r="AP45" s="158">
        <f t="shared" si="68"/>
        <v>2.642822586054681</v>
      </c>
      <c r="AQ45" s="158">
        <f t="shared" ref="AQ45:BB45" si="98">IF(X40="","",(X45/D45)*10)</f>
        <v>2.3651800960558829</v>
      </c>
      <c r="AR45" s="158">
        <f t="shared" si="98"/>
        <v>3.2694863539648189</v>
      </c>
      <c r="AS45" s="158">
        <f t="shared" si="98"/>
        <v>3.3141622228130947</v>
      </c>
      <c r="AT45" s="158">
        <f t="shared" si="98"/>
        <v>3.3415888745262787</v>
      </c>
      <c r="AU45" s="158">
        <f t="shared" si="98"/>
        <v>3.1215160442629593</v>
      </c>
      <c r="AV45" s="158">
        <f t="shared" si="98"/>
        <v>2.8362789736032989</v>
      </c>
      <c r="AW45" s="158">
        <f t="shared" si="98"/>
        <v>3.2246993483140747</v>
      </c>
      <c r="AX45" s="158">
        <f t="shared" si="98"/>
        <v>3.2172003910664415</v>
      </c>
      <c r="AY45" s="158">
        <f t="shared" si="98"/>
        <v>3.0999060808580792</v>
      </c>
      <c r="AZ45" s="158">
        <f t="shared" si="98"/>
        <v>3.0374155643795984</v>
      </c>
      <c r="BA45" s="158">
        <f t="shared" si="98"/>
        <v>3.1146630662375796</v>
      </c>
      <c r="BB45" s="158">
        <f t="shared" si="98"/>
        <v>3.1652203730114099</v>
      </c>
      <c r="BC45" s="158">
        <f t="shared" ref="BC45" si="99">IF(AJ40="","",(AJ45/P45)*10)</f>
        <v>3.162484470031925</v>
      </c>
      <c r="BD45" s="158">
        <f t="shared" ref="BD45:BE45" si="100">IF(AK40="","",(AK45/Q45)*10)</f>
        <v>3.0900669397575369</v>
      </c>
      <c r="BE45" s="158" t="str">
        <f t="shared" si="100"/>
        <v/>
      </c>
      <c r="BF45" s="55" t="str">
        <f t="shared" si="59"/>
        <v/>
      </c>
      <c r="BI45" s="105"/>
    </row>
    <row r="46" spans="1:61"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BI46" s="105"/>
    </row>
    <row r="47" spans="1:61" ht="15.75" thickBot="1">
      <c r="S47" s="107" t="s">
        <v>1</v>
      </c>
      <c r="AM47" s="286">
        <v>1000</v>
      </c>
      <c r="BF47" s="286" t="s">
        <v>46</v>
      </c>
      <c r="BI47" s="105"/>
    </row>
    <row r="48" spans="1:61" ht="20.100000000000001" customHeight="1">
      <c r="A48" s="466" t="s">
        <v>15</v>
      </c>
      <c r="B48" s="468" t="s">
        <v>71</v>
      </c>
      <c r="C48" s="462"/>
      <c r="D48" s="462"/>
      <c r="E48" s="462"/>
      <c r="F48" s="462"/>
      <c r="G48" s="462"/>
      <c r="H48" s="462"/>
      <c r="I48" s="462"/>
      <c r="J48" s="462"/>
      <c r="K48" s="462"/>
      <c r="L48" s="462"/>
      <c r="M48" s="462"/>
      <c r="N48" s="462"/>
      <c r="O48" s="462"/>
      <c r="P48" s="462"/>
      <c r="Q48" s="462"/>
      <c r="R48" s="462"/>
      <c r="S48" s="464" t="s">
        <v>149</v>
      </c>
      <c r="U48" s="469" t="s">
        <v>3</v>
      </c>
      <c r="V48" s="461" t="s">
        <v>71</v>
      </c>
      <c r="W48" s="462"/>
      <c r="X48" s="462"/>
      <c r="Y48" s="462"/>
      <c r="Z48" s="462"/>
      <c r="AA48" s="462"/>
      <c r="AB48" s="462"/>
      <c r="AC48" s="462"/>
      <c r="AD48" s="462"/>
      <c r="AE48" s="462"/>
      <c r="AF48" s="462"/>
      <c r="AG48" s="462"/>
      <c r="AH48" s="462"/>
      <c r="AI48" s="462"/>
      <c r="AJ48" s="462"/>
      <c r="AK48" s="462"/>
      <c r="AL48" s="463"/>
      <c r="AM48" s="464" t="s">
        <v>149</v>
      </c>
      <c r="AO48" s="461" t="s">
        <v>71</v>
      </c>
      <c r="AP48" s="462"/>
      <c r="AQ48" s="462"/>
      <c r="AR48" s="462"/>
      <c r="AS48" s="462"/>
      <c r="AT48" s="462"/>
      <c r="AU48" s="462"/>
      <c r="AV48" s="462"/>
      <c r="AW48" s="462"/>
      <c r="AX48" s="462"/>
      <c r="AY48" s="462"/>
      <c r="AZ48" s="462"/>
      <c r="BA48" s="462"/>
      <c r="BB48" s="462"/>
      <c r="BC48" s="462"/>
      <c r="BD48" s="462"/>
      <c r="BE48" s="463"/>
      <c r="BF48" s="464" t="str">
        <f>AM48</f>
        <v>D       2026/2025</v>
      </c>
      <c r="BI48" s="105"/>
    </row>
    <row r="49" spans="1:61" ht="20.100000000000001" customHeight="1" thickBot="1">
      <c r="A49" s="467"/>
      <c r="B49" s="99">
        <v>2010</v>
      </c>
      <c r="C49" s="135">
        <v>2011</v>
      </c>
      <c r="D49" s="135">
        <v>2012</v>
      </c>
      <c r="E49" s="135">
        <v>2013</v>
      </c>
      <c r="F49" s="135">
        <v>2014</v>
      </c>
      <c r="G49" s="135">
        <v>2015</v>
      </c>
      <c r="H49" s="135">
        <v>2016</v>
      </c>
      <c r="I49" s="135">
        <v>2017</v>
      </c>
      <c r="J49" s="135">
        <v>2018</v>
      </c>
      <c r="K49" s="262">
        <v>2019</v>
      </c>
      <c r="L49" s="262">
        <v>2020</v>
      </c>
      <c r="M49" s="262">
        <v>2021</v>
      </c>
      <c r="N49" s="262">
        <v>2022</v>
      </c>
      <c r="O49" s="262">
        <v>2023</v>
      </c>
      <c r="P49" s="262">
        <v>2024</v>
      </c>
      <c r="Q49" s="262">
        <v>2025</v>
      </c>
      <c r="R49" s="262">
        <v>2026</v>
      </c>
      <c r="S49" s="465"/>
      <c r="U49" s="470"/>
      <c r="V49" s="25">
        <v>2010</v>
      </c>
      <c r="W49" s="135">
        <v>2011</v>
      </c>
      <c r="X49" s="135">
        <v>2012</v>
      </c>
      <c r="Y49" s="135">
        <v>2013</v>
      </c>
      <c r="Z49" s="135">
        <v>2014</v>
      </c>
      <c r="AA49" s="135">
        <v>2015</v>
      </c>
      <c r="AB49" s="135">
        <v>2016</v>
      </c>
      <c r="AC49" s="135">
        <v>2017</v>
      </c>
      <c r="AD49" s="135">
        <v>2018</v>
      </c>
      <c r="AE49" s="135">
        <v>2019</v>
      </c>
      <c r="AF49" s="135">
        <v>2020</v>
      </c>
      <c r="AG49" s="135">
        <v>2021</v>
      </c>
      <c r="AH49" s="135">
        <v>2022</v>
      </c>
      <c r="AI49" s="135">
        <v>2023</v>
      </c>
      <c r="AJ49" s="135">
        <v>2024</v>
      </c>
      <c r="AK49" s="135">
        <v>2025</v>
      </c>
      <c r="AL49" s="133">
        <v>2026</v>
      </c>
      <c r="AM49" s="465"/>
      <c r="AO49" s="25">
        <v>2010</v>
      </c>
      <c r="AP49" s="135">
        <v>2011</v>
      </c>
      <c r="AQ49" s="135">
        <v>2012</v>
      </c>
      <c r="AR49" s="135">
        <v>2013</v>
      </c>
      <c r="AS49" s="135">
        <v>2014</v>
      </c>
      <c r="AT49" s="135">
        <v>2015</v>
      </c>
      <c r="AU49" s="135">
        <v>2017</v>
      </c>
      <c r="AV49" s="135">
        <v>2017</v>
      </c>
      <c r="AW49" s="135">
        <v>2018</v>
      </c>
      <c r="AX49" s="135">
        <v>2019</v>
      </c>
      <c r="AY49" s="135">
        <v>2020</v>
      </c>
      <c r="AZ49" s="135">
        <v>2021</v>
      </c>
      <c r="BA49" s="135">
        <v>2022</v>
      </c>
      <c r="BB49" s="135">
        <v>2023</v>
      </c>
      <c r="BC49" s="135">
        <v>2024</v>
      </c>
      <c r="BD49" s="135">
        <v>2025</v>
      </c>
      <c r="BE49" s="133">
        <v>2026</v>
      </c>
      <c r="BF49" s="465"/>
      <c r="BI49" s="105"/>
    </row>
    <row r="50" spans="1:61" ht="3" customHeight="1" thickBot="1">
      <c r="A50" s="288" t="s">
        <v>89</v>
      </c>
      <c r="B50" s="287"/>
      <c r="C50" s="287"/>
      <c r="D50" s="287"/>
      <c r="E50" s="287"/>
      <c r="F50" s="287"/>
      <c r="G50" s="287"/>
      <c r="H50" s="287"/>
      <c r="I50" s="287"/>
      <c r="J50" s="292"/>
      <c r="K50" s="287"/>
      <c r="L50" s="287"/>
      <c r="M50" s="287"/>
      <c r="N50" s="287"/>
      <c r="O50" s="287"/>
      <c r="P50" s="287"/>
      <c r="Q50" s="287"/>
      <c r="R50" s="287"/>
      <c r="S50" s="289"/>
      <c r="U50" s="288"/>
      <c r="V50" s="290">
        <v>2010</v>
      </c>
      <c r="W50" s="290">
        <v>2011</v>
      </c>
      <c r="X50" s="290">
        <v>2012</v>
      </c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290"/>
      <c r="AM50" s="291"/>
      <c r="AO50" s="290"/>
      <c r="AP50" s="290"/>
      <c r="AQ50" s="290"/>
      <c r="AR50" s="290"/>
      <c r="AS50" s="290"/>
      <c r="AT50" s="290"/>
      <c r="AU50" s="290"/>
      <c r="AV50" s="290"/>
      <c r="AW50" s="290"/>
      <c r="AX50" s="290"/>
      <c r="AY50" s="290"/>
      <c r="AZ50" s="290"/>
      <c r="BA50" s="290"/>
      <c r="BB50" s="290"/>
      <c r="BC50" s="290"/>
      <c r="BD50" s="290"/>
      <c r="BE50" s="290"/>
      <c r="BF50" s="289"/>
      <c r="BI50" s="105"/>
    </row>
    <row r="51" spans="1:61" ht="20.100000000000001" customHeight="1">
      <c r="A51" s="120" t="s">
        <v>72</v>
      </c>
      <c r="B51" s="115">
        <v>77038.130000000048</v>
      </c>
      <c r="C51" s="153">
        <v>75617.27</v>
      </c>
      <c r="D51" s="153">
        <v>113844.10000000002</v>
      </c>
      <c r="E51" s="153">
        <v>93610.949999999983</v>
      </c>
      <c r="F51" s="153">
        <v>94388.039999999921</v>
      </c>
      <c r="G51" s="153">
        <v>91436.9399999999</v>
      </c>
      <c r="H51" s="153">
        <v>70145.979999999967</v>
      </c>
      <c r="I51" s="153">
        <v>96670.400000000038</v>
      </c>
      <c r="J51" s="153">
        <v>86690.71</v>
      </c>
      <c r="K51" s="204">
        <v>102746.46999999988</v>
      </c>
      <c r="L51" s="204">
        <v>136996.50000000012</v>
      </c>
      <c r="M51" s="204">
        <v>121646.6599999999</v>
      </c>
      <c r="N51" s="204">
        <v>128442.5299999998</v>
      </c>
      <c r="O51" s="204">
        <v>136111.58999999997</v>
      </c>
      <c r="P51" s="204">
        <v>121578.57000000004</v>
      </c>
      <c r="Q51" s="204">
        <v>135567.74000000005</v>
      </c>
      <c r="R51" s="204">
        <v>124009.93000000005</v>
      </c>
      <c r="S51" s="61">
        <f>IF(R51="","",(R51-Q51)/Q51)</f>
        <v>-8.525486963196402E-2</v>
      </c>
      <c r="U51" s="109" t="s">
        <v>72</v>
      </c>
      <c r="V51" s="115">
        <v>14178.058999999999</v>
      </c>
      <c r="W51" s="153">
        <v>16344.844999999999</v>
      </c>
      <c r="X51" s="153">
        <v>18481.169000000002</v>
      </c>
      <c r="Y51" s="153">
        <v>20000.632999999987</v>
      </c>
      <c r="Z51" s="153">
        <v>18045.733999999989</v>
      </c>
      <c r="AA51" s="153">
        <v>19063.57499999999</v>
      </c>
      <c r="AB51" s="153">
        <v>17884.870999999992</v>
      </c>
      <c r="AC51" s="153">
        <v>22256.164000000001</v>
      </c>
      <c r="AD51" s="153">
        <v>22751.996999999999</v>
      </c>
      <c r="AE51" s="153">
        <v>25859.545000000013</v>
      </c>
      <c r="AF51" s="153">
        <v>35304.031000000017</v>
      </c>
      <c r="AG51" s="153">
        <v>29875.058000000012</v>
      </c>
      <c r="AH51" s="153">
        <v>35625.286000000015</v>
      </c>
      <c r="AI51" s="153">
        <v>34919.174000000006</v>
      </c>
      <c r="AJ51" s="153">
        <v>37175.217999999979</v>
      </c>
      <c r="AK51" s="153">
        <v>37580.574999999953</v>
      </c>
      <c r="AL51" s="112">
        <v>33643.86500000002</v>
      </c>
      <c r="AM51" s="61">
        <f>(AL51-AK51)/AK51</f>
        <v>-0.10475385222285552</v>
      </c>
      <c r="AO51" s="197">
        <f t="shared" ref="AO51:AO60" si="101">(V51/B51)*10</f>
        <v>1.8403950095881081</v>
      </c>
      <c r="AP51" s="156">
        <f t="shared" ref="AP51:AP60" si="102">(W51/C51)*10</f>
        <v>2.1615227579625658</v>
      </c>
      <c r="AQ51" s="156">
        <f t="shared" ref="AQ51:AQ60" si="103">(X51/D51)*10</f>
        <v>1.6233752122420044</v>
      </c>
      <c r="AR51" s="156">
        <f t="shared" ref="AR51:AR60" si="104">(Y51/E51)*10</f>
        <v>2.1365698136809841</v>
      </c>
      <c r="AS51" s="156">
        <f t="shared" ref="AS51:AS60" si="105">(Z51/F51)*10</f>
        <v>1.9118665881821473</v>
      </c>
      <c r="AT51" s="156">
        <f t="shared" ref="AT51:AT60" si="106">(AA51/G51)*10</f>
        <v>2.084887683249244</v>
      </c>
      <c r="AU51" s="156">
        <f t="shared" ref="AU51:AU60" si="107">(AB51/H51)*10</f>
        <v>2.5496644283820684</v>
      </c>
      <c r="AV51" s="156">
        <f t="shared" ref="AV51:AV60" si="108">(AC51/I51)*10</f>
        <v>2.3022728777371348</v>
      </c>
      <c r="AW51" s="156">
        <f t="shared" ref="AW51:AW60" si="109">(AD51/J51)*10</f>
        <v>2.6245023255663726</v>
      </c>
      <c r="AX51" s="156">
        <f t="shared" ref="AX51:AX60" si="110">(AE51/K51)*10</f>
        <v>2.5168305052232003</v>
      </c>
      <c r="AY51" s="156">
        <f t="shared" ref="AY51:AY60" si="111">(AF51/L51)*10</f>
        <v>2.5770024051709339</v>
      </c>
      <c r="AZ51" s="156">
        <f t="shared" ref="AZ51:AZ60" si="112">(AG51/M51)*10</f>
        <v>2.4558880613738214</v>
      </c>
      <c r="BA51" s="156">
        <f t="shared" ref="BA51:BA60" si="113">(AH51/N51)*10</f>
        <v>2.7736362714125979</v>
      </c>
      <c r="BB51" s="156">
        <f t="shared" ref="BB51:BB60" si="114">(AI51/O51)*10</f>
        <v>2.5654813083882138</v>
      </c>
      <c r="BC51" s="156">
        <f t="shared" ref="BC51:BC60" si="115">(AJ51/P51)*10</f>
        <v>3.0577114042384252</v>
      </c>
      <c r="BD51" s="156">
        <f t="shared" ref="BD51:BD60" si="116">(AK51/Q51)*10</f>
        <v>2.7720883301587786</v>
      </c>
      <c r="BE51" s="156">
        <f t="shared" ref="BE51:BE52" si="117">(AL51/R51)*10</f>
        <v>2.7129976607518453</v>
      </c>
      <c r="BF51" s="61">
        <f t="shared" ref="BF51:BF67" si="118">IF(BE51="","",(BE51-BD51)/BD51)</f>
        <v>-2.1316301058685504E-2</v>
      </c>
      <c r="BI51" s="105"/>
    </row>
    <row r="52" spans="1:61" ht="20.100000000000001" customHeight="1">
      <c r="A52" s="121" t="s">
        <v>73</v>
      </c>
      <c r="B52" s="117">
        <v>72819.339999999982</v>
      </c>
      <c r="C52" s="154">
        <v>87274.840000000011</v>
      </c>
      <c r="D52" s="154">
        <v>101727.20000000001</v>
      </c>
      <c r="E52" s="154">
        <v>110658.78999999996</v>
      </c>
      <c r="F52" s="154">
        <v>109991.49999999996</v>
      </c>
      <c r="G52" s="154">
        <v>92866.790000000066</v>
      </c>
      <c r="H52" s="154">
        <v>72567.640000000072</v>
      </c>
      <c r="I52" s="154">
        <v>85040.37</v>
      </c>
      <c r="J52" s="154">
        <v>97721.83</v>
      </c>
      <c r="K52" s="202">
        <v>111683.34999999996</v>
      </c>
      <c r="L52" s="202">
        <v>113066.83</v>
      </c>
      <c r="M52" s="202">
        <v>124276.87000000002</v>
      </c>
      <c r="N52" s="202">
        <v>138621.96999999994</v>
      </c>
      <c r="O52" s="202">
        <v>126774.69999999985</v>
      </c>
      <c r="P52" s="202">
        <v>142487.47000000006</v>
      </c>
      <c r="Q52" s="202">
        <v>155047.72000000003</v>
      </c>
      <c r="R52" s="202">
        <v>133797.73000000001</v>
      </c>
      <c r="S52" s="52">
        <f t="shared" ref="S52:S62" si="119">IF(R52="","",(R52-Q52)/Q52)</f>
        <v>-0.13705451457138496</v>
      </c>
      <c r="U52" s="109" t="s">
        <v>73</v>
      </c>
      <c r="V52" s="117">
        <v>14439.179</v>
      </c>
      <c r="W52" s="154">
        <v>17444.693999999992</v>
      </c>
      <c r="X52" s="154">
        <v>20090.994000000017</v>
      </c>
      <c r="Y52" s="154">
        <v>22514.599000000009</v>
      </c>
      <c r="Z52" s="154">
        <v>22065.344000000008</v>
      </c>
      <c r="AA52" s="154">
        <v>19101.218999999997</v>
      </c>
      <c r="AB52" s="154">
        <v>19254.929999999989</v>
      </c>
      <c r="AC52" s="154">
        <v>22517.317999999988</v>
      </c>
      <c r="AD52" s="154">
        <v>25713.953000000001</v>
      </c>
      <c r="AE52" s="154">
        <v>28323.108</v>
      </c>
      <c r="AF52" s="154">
        <v>28077.08600000001</v>
      </c>
      <c r="AG52" s="154">
        <v>31587.514000000025</v>
      </c>
      <c r="AH52" s="154">
        <v>37504.744000000028</v>
      </c>
      <c r="AI52" s="154">
        <v>37660.41700000003</v>
      </c>
      <c r="AJ52" s="154">
        <v>40377.023999999983</v>
      </c>
      <c r="AK52" s="154">
        <v>42478.271000000015</v>
      </c>
      <c r="AL52" s="119">
        <v>35784.678999999967</v>
      </c>
      <c r="AM52" s="52">
        <f t="shared" ref="AM52:AM67" si="120">IF(AL52="","",(AL52-AK52)/AK52)</f>
        <v>-0.15757684676007752</v>
      </c>
      <c r="AO52" s="198">
        <f t="shared" si="101"/>
        <v>1.9828769390109828</v>
      </c>
      <c r="AP52" s="157">
        <f t="shared" si="102"/>
        <v>1.9988227993313985</v>
      </c>
      <c r="AQ52" s="157">
        <f t="shared" si="103"/>
        <v>1.9749874173279136</v>
      </c>
      <c r="AR52" s="157">
        <f t="shared" si="104"/>
        <v>2.0345965286625685</v>
      </c>
      <c r="AS52" s="157">
        <f t="shared" si="105"/>
        <v>2.0060953800975545</v>
      </c>
      <c r="AT52" s="157">
        <f t="shared" si="106"/>
        <v>2.0568406639230217</v>
      </c>
      <c r="AU52" s="157">
        <f t="shared" si="107"/>
        <v>2.6533769046368283</v>
      </c>
      <c r="AV52" s="157">
        <f t="shared" si="108"/>
        <v>2.647838667682183</v>
      </c>
      <c r="AW52" s="157">
        <f t="shared" si="109"/>
        <v>2.631341738074287</v>
      </c>
      <c r="AX52" s="157">
        <f t="shared" si="110"/>
        <v>2.536018842558001</v>
      </c>
      <c r="AY52" s="157">
        <f t="shared" si="111"/>
        <v>2.4832292547690611</v>
      </c>
      <c r="AZ52" s="157">
        <f t="shared" si="112"/>
        <v>2.5417049850064632</v>
      </c>
      <c r="BA52" s="157">
        <f t="shared" si="113"/>
        <v>2.7055411202134874</v>
      </c>
      <c r="BB52" s="157">
        <f t="shared" si="114"/>
        <v>2.9706571579345149</v>
      </c>
      <c r="BC52" s="157">
        <f t="shared" si="115"/>
        <v>2.8337245373224724</v>
      </c>
      <c r="BD52" s="157">
        <f t="shared" si="116"/>
        <v>2.7396901418479427</v>
      </c>
      <c r="BE52" s="157">
        <f t="shared" si="117"/>
        <v>2.6745355844228422</v>
      </c>
      <c r="BF52" s="52">
        <f t="shared" si="118"/>
        <v>-2.3781724958557973E-2</v>
      </c>
      <c r="BI52" s="105"/>
    </row>
    <row r="53" spans="1:61" ht="20.100000000000001" customHeight="1">
      <c r="A53" s="121" t="s">
        <v>74</v>
      </c>
      <c r="B53" s="117">
        <v>84633.959999999977</v>
      </c>
      <c r="C53" s="154">
        <v>105231.42000000006</v>
      </c>
      <c r="D53" s="154">
        <v>125552.12000000001</v>
      </c>
      <c r="E53" s="154">
        <v>103316.65999999999</v>
      </c>
      <c r="F53" s="154">
        <v>107623.27999999997</v>
      </c>
      <c r="G53" s="154">
        <v>129782.01999999996</v>
      </c>
      <c r="H53" s="154">
        <v>82471.939999999886</v>
      </c>
      <c r="I53" s="154">
        <v>109657.74999999996</v>
      </c>
      <c r="J53" s="154">
        <v>106502.67</v>
      </c>
      <c r="K53" s="202">
        <v>100151.61999999988</v>
      </c>
      <c r="L53" s="202">
        <v>137560.88999999996</v>
      </c>
      <c r="M53" s="202">
        <v>160491.21999999983</v>
      </c>
      <c r="N53" s="202">
        <v>144711.77000000008</v>
      </c>
      <c r="O53" s="202">
        <v>149915.40000000011</v>
      </c>
      <c r="P53" s="202">
        <v>147087.33999999985</v>
      </c>
      <c r="Q53" s="202">
        <v>145199.22999999975</v>
      </c>
      <c r="R53" s="202">
        <v>167388.92999999973</v>
      </c>
      <c r="S53" s="52">
        <f t="shared" si="119"/>
        <v>0.15282243576636062</v>
      </c>
      <c r="U53" s="109" t="s">
        <v>74</v>
      </c>
      <c r="V53" s="117">
        <v>16992.152000000002</v>
      </c>
      <c r="W53" s="154">
        <v>19273.382000000009</v>
      </c>
      <c r="X53" s="154">
        <v>22749.488000000016</v>
      </c>
      <c r="Y53" s="154">
        <v>20836.083999999995</v>
      </c>
      <c r="Z53" s="154">
        <v>21337.534000000003</v>
      </c>
      <c r="AA53" s="154">
        <v>27425.90399999998</v>
      </c>
      <c r="AB53" s="154">
        <v>21464.642000000003</v>
      </c>
      <c r="AC53" s="154">
        <v>29322.409999999974</v>
      </c>
      <c r="AD53" s="154">
        <v>27877.649000000001</v>
      </c>
      <c r="AE53" s="154">
        <v>26138.823000000029</v>
      </c>
      <c r="AF53" s="154">
        <v>35987.321000000011</v>
      </c>
      <c r="AG53" s="154">
        <v>45543.809999999983</v>
      </c>
      <c r="AH53" s="154">
        <v>41236.967000000041</v>
      </c>
      <c r="AI53" s="154">
        <v>43705.949999999953</v>
      </c>
      <c r="AJ53" s="154">
        <v>44325.039999999979</v>
      </c>
      <c r="AK53" s="154">
        <v>39663.849999999984</v>
      </c>
      <c r="AL53" s="119">
        <v>44680.731</v>
      </c>
      <c r="AM53" s="52">
        <f t="shared" si="120"/>
        <v>0.1264849730926276</v>
      </c>
      <c r="AO53" s="198">
        <f t="shared" si="101"/>
        <v>2.0077226683000542</v>
      </c>
      <c r="AP53" s="157">
        <f t="shared" si="102"/>
        <v>1.8315235126543004</v>
      </c>
      <c r="AQ53" s="157">
        <f t="shared" si="103"/>
        <v>1.8119557041330736</v>
      </c>
      <c r="AR53" s="157">
        <f t="shared" si="104"/>
        <v>2.0167206334389824</v>
      </c>
      <c r="AS53" s="157">
        <f t="shared" si="105"/>
        <v>1.9826132412987234</v>
      </c>
      <c r="AT53" s="157">
        <f t="shared" si="106"/>
        <v>2.113228319300315</v>
      </c>
      <c r="AU53" s="157">
        <f t="shared" si="107"/>
        <v>2.602660007755369</v>
      </c>
      <c r="AV53" s="157">
        <f t="shared" si="108"/>
        <v>2.6739934021991134</v>
      </c>
      <c r="AW53" s="157">
        <f t="shared" si="109"/>
        <v>2.617554001228326</v>
      </c>
      <c r="AX53" s="157">
        <f t="shared" si="110"/>
        <v>2.609925131515602</v>
      </c>
      <c r="AY53" s="157">
        <f t="shared" si="111"/>
        <v>2.6161012043466729</v>
      </c>
      <c r="AZ53" s="157">
        <f t="shared" si="112"/>
        <v>2.8377757985763976</v>
      </c>
      <c r="BA53" s="157">
        <f t="shared" si="113"/>
        <v>2.8495931602522742</v>
      </c>
      <c r="BB53" s="157">
        <f t="shared" si="114"/>
        <v>2.915374271088889</v>
      </c>
      <c r="BC53" s="157">
        <f t="shared" si="115"/>
        <v>3.0135183626272677</v>
      </c>
      <c r="BD53" s="157">
        <f t="shared" si="116"/>
        <v>2.7316845963990346</v>
      </c>
      <c r="BE53" s="157">
        <f t="shared" ref="BE53" si="121">(AL53/R53)*10</f>
        <v>2.6692763374495598</v>
      </c>
      <c r="BF53" s="52">
        <f t="shared" ref="BF53" si="122">IF(BE53="","",(BE53-BD53)/BD53)</f>
        <v>-2.2846070527960175E-2</v>
      </c>
      <c r="BI53" s="105"/>
    </row>
    <row r="54" spans="1:61" ht="20.100000000000001" customHeight="1">
      <c r="A54" s="121" t="s">
        <v>75</v>
      </c>
      <c r="B54" s="117">
        <v>86281.630000000092</v>
      </c>
      <c r="C54" s="154">
        <v>90571.82</v>
      </c>
      <c r="D54" s="154">
        <v>114496.53999999998</v>
      </c>
      <c r="E54" s="154">
        <v>127144.32000000001</v>
      </c>
      <c r="F54" s="154">
        <v>101418.98</v>
      </c>
      <c r="G54" s="154">
        <v>138312.82000000012</v>
      </c>
      <c r="H54" s="154">
        <v>88569.839999999909</v>
      </c>
      <c r="I54" s="154">
        <v>90108.859999999855</v>
      </c>
      <c r="J54" s="154">
        <v>116074.35</v>
      </c>
      <c r="K54" s="202">
        <v>110198.37999999993</v>
      </c>
      <c r="L54" s="202">
        <v>117688.19999999992</v>
      </c>
      <c r="M54" s="202">
        <v>152709.8000000001</v>
      </c>
      <c r="N54" s="202">
        <v>130093.26</v>
      </c>
      <c r="O54" s="202">
        <v>125652.07000000005</v>
      </c>
      <c r="P54" s="202">
        <v>174114.08</v>
      </c>
      <c r="Q54" s="202">
        <v>137732.48999999993</v>
      </c>
      <c r="R54" s="202">
        <v>168659.26000000018</v>
      </c>
      <c r="S54" s="52">
        <f t="shared" si="119"/>
        <v>0.22454229935144762</v>
      </c>
      <c r="U54" s="109" t="s">
        <v>75</v>
      </c>
      <c r="V54" s="117">
        <v>16453.240000000009</v>
      </c>
      <c r="W54" s="154">
        <v>17348.706999999995</v>
      </c>
      <c r="X54" s="154">
        <v>21481.076000000001</v>
      </c>
      <c r="Y54" s="154">
        <v>23047.187999999995</v>
      </c>
      <c r="Z54" s="154">
        <v>22346.683000000005</v>
      </c>
      <c r="AA54" s="154">
        <v>26898.605999999982</v>
      </c>
      <c r="AB54" s="154">
        <v>21576.277000000009</v>
      </c>
      <c r="AC54" s="154">
        <v>21389.478000000017</v>
      </c>
      <c r="AD54" s="154">
        <v>27604.588</v>
      </c>
      <c r="AE54" s="154">
        <v>27317.737999999994</v>
      </c>
      <c r="AF54" s="154">
        <v>32348.051999999996</v>
      </c>
      <c r="AG54" s="154">
        <v>41453.064999999973</v>
      </c>
      <c r="AH54" s="154">
        <v>37368.31299999998</v>
      </c>
      <c r="AI54" s="154">
        <v>37613.93</v>
      </c>
      <c r="AJ54" s="154">
        <v>50417.64899999999</v>
      </c>
      <c r="AK54" s="154">
        <v>41363.733</v>
      </c>
      <c r="AL54" s="119">
        <v>44699.137999999999</v>
      </c>
      <c r="AM54" s="52">
        <f t="shared" si="120"/>
        <v>8.0635976448257193E-2</v>
      </c>
      <c r="AO54" s="198">
        <f t="shared" si="101"/>
        <v>1.9069227134443323</v>
      </c>
      <c r="AP54" s="157">
        <f t="shared" si="102"/>
        <v>1.915464103514757</v>
      </c>
      <c r="AQ54" s="157">
        <f t="shared" si="103"/>
        <v>1.8761332001822941</v>
      </c>
      <c r="AR54" s="157">
        <f t="shared" si="104"/>
        <v>1.8126793237794652</v>
      </c>
      <c r="AS54" s="157">
        <f t="shared" si="105"/>
        <v>2.2034024597762674</v>
      </c>
      <c r="AT54" s="157">
        <f t="shared" si="106"/>
        <v>1.9447659298682476</v>
      </c>
      <c r="AU54" s="157">
        <f t="shared" si="107"/>
        <v>2.43607496637682</v>
      </c>
      <c r="AV54" s="157">
        <f t="shared" si="108"/>
        <v>2.3737374992869791</v>
      </c>
      <c r="AW54" s="157">
        <f t="shared" si="109"/>
        <v>2.3781815706915439</v>
      </c>
      <c r="AX54" s="157">
        <f t="shared" si="110"/>
        <v>2.4789600355286541</v>
      </c>
      <c r="AY54" s="157">
        <f t="shared" si="111"/>
        <v>2.7486232264577093</v>
      </c>
      <c r="AZ54" s="157">
        <f t="shared" si="112"/>
        <v>2.7144993314116017</v>
      </c>
      <c r="BA54" s="157">
        <f t="shared" si="113"/>
        <v>2.8724249818937571</v>
      </c>
      <c r="BB54" s="157">
        <f t="shared" si="114"/>
        <v>2.9934986347618455</v>
      </c>
      <c r="BC54" s="157">
        <f t="shared" si="115"/>
        <v>2.8956675416485558</v>
      </c>
      <c r="BD54" s="157">
        <f t="shared" si="116"/>
        <v>3.0031935819936182</v>
      </c>
      <c r="BE54" s="157">
        <f t="shared" ref="BE54" si="123">(AL54/R54)*10</f>
        <v>2.6502629028492093</v>
      </c>
      <c r="BF54" s="52">
        <f t="shared" ref="BF54" si="124">IF(BE54="","",(BE54-BD54)/BD54)</f>
        <v>-0.11751845810422983</v>
      </c>
      <c r="BI54" s="105"/>
    </row>
    <row r="55" spans="1:61" ht="20.100000000000001" customHeight="1">
      <c r="A55" s="121" t="s">
        <v>76</v>
      </c>
      <c r="B55" s="117">
        <v>103881.57000000004</v>
      </c>
      <c r="C55" s="154">
        <v>116719.58999999998</v>
      </c>
      <c r="D55" s="154">
        <v>131645.18999999994</v>
      </c>
      <c r="E55" s="154">
        <v>124200.61000000002</v>
      </c>
      <c r="F55" s="154">
        <v>115003.54999999996</v>
      </c>
      <c r="G55" s="154">
        <v>101873.18999999994</v>
      </c>
      <c r="H55" s="154">
        <v>98498.06999999992</v>
      </c>
      <c r="I55" s="154">
        <v>125707.18999999987</v>
      </c>
      <c r="J55" s="154">
        <v>118085.03</v>
      </c>
      <c r="K55" s="202">
        <v>138059.79999999987</v>
      </c>
      <c r="L55" s="202">
        <v>116199.34999999993</v>
      </c>
      <c r="M55" s="202">
        <v>158470.35999999993</v>
      </c>
      <c r="N55" s="202">
        <v>147343.25999999978</v>
      </c>
      <c r="O55" s="202">
        <v>152996.03000000003</v>
      </c>
      <c r="P55" s="202">
        <v>153585.92999999988</v>
      </c>
      <c r="Q55" s="202">
        <v>170387.88999999978</v>
      </c>
      <c r="R55" s="202">
        <v>147997.81999999986</v>
      </c>
      <c r="S55" s="52">
        <f t="shared" si="119"/>
        <v>-0.13140646321754409</v>
      </c>
      <c r="U55" s="109" t="s">
        <v>76</v>
      </c>
      <c r="V55" s="117">
        <v>18200.404999999999</v>
      </c>
      <c r="W55" s="154">
        <v>20446.271000000008</v>
      </c>
      <c r="X55" s="154">
        <v>22726.202999999998</v>
      </c>
      <c r="Y55" s="154">
        <v>24859.089999999986</v>
      </c>
      <c r="Z55" s="154">
        <v>23995.31</v>
      </c>
      <c r="AA55" s="154">
        <v>23727.782000000003</v>
      </c>
      <c r="AB55" s="154">
        <v>22966.652000000002</v>
      </c>
      <c r="AC55" s="154">
        <v>30743.068000000036</v>
      </c>
      <c r="AD55" s="154">
        <v>29718.337</v>
      </c>
      <c r="AE55" s="154">
        <v>31960.788000000026</v>
      </c>
      <c r="AF55" s="154">
        <v>29316.248000000011</v>
      </c>
      <c r="AG55" s="154">
        <v>42035.093000000081</v>
      </c>
      <c r="AH55" s="154">
        <v>42292.586000000018</v>
      </c>
      <c r="AI55" s="154">
        <v>46244.032999999938</v>
      </c>
      <c r="AJ55" s="154">
        <v>44658.516000000047</v>
      </c>
      <c r="AK55" s="154">
        <v>45449.539999999979</v>
      </c>
      <c r="AL55" s="119">
        <v>39500.483000000022</v>
      </c>
      <c r="AM55" s="52">
        <f t="shared" si="120"/>
        <v>-0.13089366801072044</v>
      </c>
      <c r="AO55" s="198">
        <f t="shared" si="101"/>
        <v>1.7520340711061637</v>
      </c>
      <c r="AP55" s="157">
        <f t="shared" si="102"/>
        <v>1.7517428736684229</v>
      </c>
      <c r="AQ55" s="157">
        <f t="shared" si="103"/>
        <v>1.726322321385233</v>
      </c>
      <c r="AR55" s="157">
        <f t="shared" si="104"/>
        <v>2.0015272066699175</v>
      </c>
      <c r="AS55" s="157">
        <f t="shared" si="105"/>
        <v>2.0864842867894087</v>
      </c>
      <c r="AT55" s="157">
        <f t="shared" si="106"/>
        <v>2.3291488172697856</v>
      </c>
      <c r="AU55" s="157">
        <f t="shared" si="107"/>
        <v>2.331685483786639</v>
      </c>
      <c r="AV55" s="157">
        <f t="shared" si="108"/>
        <v>2.4456093561553693</v>
      </c>
      <c r="AW55" s="157">
        <f t="shared" si="109"/>
        <v>2.5166896261109475</v>
      </c>
      <c r="AX55" s="157">
        <f t="shared" si="110"/>
        <v>2.3149959655163963</v>
      </c>
      <c r="AY55" s="157">
        <f t="shared" si="111"/>
        <v>2.5229270215366979</v>
      </c>
      <c r="AZ55" s="157">
        <f t="shared" si="112"/>
        <v>2.6525523763560646</v>
      </c>
      <c r="BA55" s="157">
        <f t="shared" si="113"/>
        <v>2.8703441202536228</v>
      </c>
      <c r="BB55" s="157">
        <f t="shared" si="114"/>
        <v>3.0225642456212709</v>
      </c>
      <c r="BC55" s="157">
        <f t="shared" si="115"/>
        <v>2.9077218206120885</v>
      </c>
      <c r="BD55" s="157">
        <f t="shared" si="116"/>
        <v>2.6674160939489329</v>
      </c>
      <c r="BE55" s="157">
        <f t="shared" ref="BE55:BE56" si="125">(AL55/R55)*10</f>
        <v>2.6689908675681884</v>
      </c>
      <c r="BF55" s="52">
        <f t="shared" ref="BF55:BF56" si="126">IF(BE55="","",(BE55-BD55)/BD55)</f>
        <v>5.903741912736837E-4</v>
      </c>
      <c r="BI55" s="105"/>
    </row>
    <row r="56" spans="1:61" ht="20.100000000000001" customHeight="1">
      <c r="A56" s="121" t="s">
        <v>77</v>
      </c>
      <c r="B56" s="117">
        <v>80469.45</v>
      </c>
      <c r="C56" s="154">
        <v>123040.03000000013</v>
      </c>
      <c r="D56" s="154">
        <v>125120.51999999996</v>
      </c>
      <c r="E56" s="154">
        <v>89935.11</v>
      </c>
      <c r="F56" s="154">
        <v>114563.67999999995</v>
      </c>
      <c r="G56" s="154">
        <v>112203.61000000006</v>
      </c>
      <c r="H56" s="154">
        <v>84181.98000000001</v>
      </c>
      <c r="I56" s="154">
        <v>122243.79999999989</v>
      </c>
      <c r="J56" s="154">
        <v>107462.64</v>
      </c>
      <c r="K56" s="202">
        <v>99905.849999999889</v>
      </c>
      <c r="L56" s="202">
        <v>139118.61999999991</v>
      </c>
      <c r="M56" s="202">
        <v>143847.72999999998</v>
      </c>
      <c r="N56" s="202">
        <v>133743.93</v>
      </c>
      <c r="O56" s="202">
        <v>180205.36000000007</v>
      </c>
      <c r="P56" s="202">
        <v>140466.84999999992</v>
      </c>
      <c r="Q56" s="202">
        <v>149463.72000000006</v>
      </c>
      <c r="R56" s="202">
        <v>161774.45000000004</v>
      </c>
      <c r="S56" s="52">
        <f t="shared" si="119"/>
        <v>8.2366008286157852E-2</v>
      </c>
      <c r="U56" s="109" t="s">
        <v>77</v>
      </c>
      <c r="V56" s="117">
        <v>17415.862000000005</v>
      </c>
      <c r="W56" s="154">
        <v>20004.232999999982</v>
      </c>
      <c r="X56" s="154">
        <v>23077.424999999992</v>
      </c>
      <c r="Y56" s="154">
        <v>20396.612000000005</v>
      </c>
      <c r="Z56" s="154">
        <v>22655.134000000016</v>
      </c>
      <c r="AA56" s="154">
        <v>25022.574999999983</v>
      </c>
      <c r="AB56" s="154">
        <v>20750.199000000015</v>
      </c>
      <c r="AC56" s="154">
        <v>28108.851999999995</v>
      </c>
      <c r="AD56" s="154">
        <v>27267.624</v>
      </c>
      <c r="AE56" s="154">
        <v>25611.110000000004</v>
      </c>
      <c r="AF56" s="154">
        <v>32107.317999999985</v>
      </c>
      <c r="AG56" s="154">
        <v>37813.970000000023</v>
      </c>
      <c r="AH56" s="154">
        <v>38238.688000000016</v>
      </c>
      <c r="AI56" s="154">
        <v>52513.994000000006</v>
      </c>
      <c r="AJ56" s="154">
        <v>40010.997000000032</v>
      </c>
      <c r="AK56" s="154">
        <v>42639.120999999963</v>
      </c>
      <c r="AL56" s="119">
        <v>42785.740000000049</v>
      </c>
      <c r="AM56" s="52">
        <f t="shared" si="120"/>
        <v>3.4386027798294955E-3</v>
      </c>
      <c r="AO56" s="198">
        <f t="shared" si="101"/>
        <v>2.1642824699311363</v>
      </c>
      <c r="AP56" s="157">
        <f t="shared" si="102"/>
        <v>1.6258312843389231</v>
      </c>
      <c r="AQ56" s="157">
        <f t="shared" si="103"/>
        <v>1.8444156881700937</v>
      </c>
      <c r="AR56" s="157">
        <f t="shared" si="104"/>
        <v>2.2679253964330508</v>
      </c>
      <c r="AS56" s="157">
        <f t="shared" si="105"/>
        <v>1.9775145141985686</v>
      </c>
      <c r="AT56" s="157">
        <f t="shared" si="106"/>
        <v>2.2301042720461464</v>
      </c>
      <c r="AU56" s="157">
        <f t="shared" si="107"/>
        <v>2.4649217088977964</v>
      </c>
      <c r="AV56" s="157">
        <f t="shared" si="108"/>
        <v>2.2994092133916011</v>
      </c>
      <c r="AW56" s="157">
        <f t="shared" si="109"/>
        <v>2.5374049995421668</v>
      </c>
      <c r="AX56" s="157">
        <f t="shared" si="110"/>
        <v>2.5635245583717103</v>
      </c>
      <c r="AY56" s="157">
        <f t="shared" si="111"/>
        <v>2.3079094660369694</v>
      </c>
      <c r="AZ56" s="157">
        <f t="shared" si="112"/>
        <v>2.6287498593130412</v>
      </c>
      <c r="BA56" s="157">
        <f t="shared" si="113"/>
        <v>2.8590970820133683</v>
      </c>
      <c r="BB56" s="157">
        <f t="shared" si="114"/>
        <v>2.9141194246386446</v>
      </c>
      <c r="BC56" s="157">
        <f t="shared" si="115"/>
        <v>2.8484298608532943</v>
      </c>
      <c r="BD56" s="157">
        <f t="shared" si="116"/>
        <v>2.8528074237681187</v>
      </c>
      <c r="BE56" s="157">
        <f t="shared" si="125"/>
        <v>2.6447773427757006</v>
      </c>
      <c r="BF56" s="52">
        <f t="shared" si="126"/>
        <v>-7.2921179067054726E-2</v>
      </c>
      <c r="BI56" s="105"/>
    </row>
    <row r="57" spans="1:61" ht="20.100000000000001" customHeight="1">
      <c r="A57" s="121" t="s">
        <v>78</v>
      </c>
      <c r="B57" s="117">
        <v>121245.22000000007</v>
      </c>
      <c r="C57" s="154">
        <v>148123.03999999998</v>
      </c>
      <c r="D57" s="154">
        <v>145034.51999999987</v>
      </c>
      <c r="E57" s="154">
        <v>118029.58</v>
      </c>
      <c r="F57" s="154">
        <v>152352.9499999999</v>
      </c>
      <c r="G57" s="154">
        <v>143202.34999999995</v>
      </c>
      <c r="H57" s="154">
        <v>113759.98999999999</v>
      </c>
      <c r="I57" s="154">
        <v>109766.18999999993</v>
      </c>
      <c r="J57" s="154">
        <v>119696.71</v>
      </c>
      <c r="K57" s="202">
        <v>134141.46999999994</v>
      </c>
      <c r="L57" s="202">
        <v>184285.92000000013</v>
      </c>
      <c r="M57" s="202">
        <v>165955.71</v>
      </c>
      <c r="N57" s="202">
        <v>166050.53999999986</v>
      </c>
      <c r="O57" s="202">
        <v>174761.32000000004</v>
      </c>
      <c r="P57" s="202">
        <v>202498.53999999992</v>
      </c>
      <c r="Q57" s="202">
        <v>214874.05999999976</v>
      </c>
      <c r="R57" s="202">
        <v>176655.71999999997</v>
      </c>
      <c r="S57" s="52">
        <f t="shared" si="119"/>
        <v>-0.17786390781651276</v>
      </c>
      <c r="U57" s="109" t="s">
        <v>78</v>
      </c>
      <c r="V57" s="117">
        <v>21585.097000000031</v>
      </c>
      <c r="W57" s="154">
        <v>27388.943999999978</v>
      </c>
      <c r="X57" s="154">
        <v>30041.980000000014</v>
      </c>
      <c r="Y57" s="154">
        <v>31158.237999999987</v>
      </c>
      <c r="Z57" s="154">
        <v>32854.051000000014</v>
      </c>
      <c r="AA57" s="154">
        <v>32382.404999999973</v>
      </c>
      <c r="AB57" s="154">
        <v>26168.737000000016</v>
      </c>
      <c r="AC57" s="154">
        <v>29583.368000000006</v>
      </c>
      <c r="AD57" s="154">
        <v>33476.61</v>
      </c>
      <c r="AE57" s="154">
        <v>36683.536999999989</v>
      </c>
      <c r="AF57" s="154">
        <v>47305.887999999992</v>
      </c>
      <c r="AG57" s="154">
        <v>47700.946000000025</v>
      </c>
      <c r="AH57" s="154">
        <v>48307.429000000018</v>
      </c>
      <c r="AI57" s="154">
        <v>53523.881999999991</v>
      </c>
      <c r="AJ57" s="154">
        <v>57172.882999999965</v>
      </c>
      <c r="AK57" s="154">
        <v>56568.483999999917</v>
      </c>
      <c r="AL57" s="119">
        <v>49959.588000000047</v>
      </c>
      <c r="AM57" s="52">
        <f t="shared" si="120"/>
        <v>-0.11683000025243526</v>
      </c>
      <c r="AO57" s="198">
        <f t="shared" si="101"/>
        <v>1.78028436914874</v>
      </c>
      <c r="AP57" s="157">
        <f t="shared" si="102"/>
        <v>1.8490670998920886</v>
      </c>
      <c r="AQ57" s="157">
        <f t="shared" si="103"/>
        <v>2.0713675613226452</v>
      </c>
      <c r="AR57" s="157">
        <f t="shared" si="104"/>
        <v>2.6398668876056313</v>
      </c>
      <c r="AS57" s="157">
        <f t="shared" si="105"/>
        <v>2.1564433770399614</v>
      </c>
      <c r="AT57" s="157">
        <f t="shared" si="106"/>
        <v>2.2613040218962874</v>
      </c>
      <c r="AU57" s="157">
        <f t="shared" si="107"/>
        <v>2.3003462816760107</v>
      </c>
      <c r="AV57" s="157">
        <f t="shared" si="108"/>
        <v>2.695125703096739</v>
      </c>
      <c r="AW57" s="157">
        <f t="shared" si="109"/>
        <v>2.7967861439132284</v>
      </c>
      <c r="AX57" s="157">
        <f t="shared" si="110"/>
        <v>2.7346902490333531</v>
      </c>
      <c r="AY57" s="157">
        <f t="shared" si="111"/>
        <v>2.5669833050728972</v>
      </c>
      <c r="AZ57" s="157">
        <f t="shared" si="112"/>
        <v>2.8743178526367079</v>
      </c>
      <c r="BA57" s="157">
        <f t="shared" si="113"/>
        <v>2.9092003555062247</v>
      </c>
      <c r="BB57" s="157">
        <f t="shared" si="114"/>
        <v>3.0626846947596857</v>
      </c>
      <c r="BC57" s="157">
        <f t="shared" si="115"/>
        <v>2.8233726030814834</v>
      </c>
      <c r="BD57" s="157">
        <f t="shared" si="116"/>
        <v>2.6326343905820915</v>
      </c>
      <c r="BE57" s="157">
        <f t="shared" ref="BE57" si="127">(AL57/R57)*10</f>
        <v>2.8280764415666844</v>
      </c>
      <c r="BF57" s="52">
        <f t="shared" ref="BF57" si="128">IF(BE57="","",(BE57-BD57)/BD57)</f>
        <v>7.4238204774564026E-2</v>
      </c>
      <c r="BI57" s="105"/>
    </row>
    <row r="58" spans="1:61" ht="20.100000000000001" customHeight="1">
      <c r="A58" s="121" t="s">
        <v>79</v>
      </c>
      <c r="B58" s="117">
        <v>103944.79999999996</v>
      </c>
      <c r="C58" s="154">
        <v>126697.19000000006</v>
      </c>
      <c r="D58" s="154">
        <v>128779.38999999998</v>
      </c>
      <c r="E58" s="154">
        <v>107220.34000000003</v>
      </c>
      <c r="F58" s="154">
        <v>93191.830000000045</v>
      </c>
      <c r="G58" s="154">
        <v>109094.74000000005</v>
      </c>
      <c r="H58" s="154">
        <v>96182.719999999987</v>
      </c>
      <c r="I58" s="154">
        <v>105906.66999999993</v>
      </c>
      <c r="J58" s="154">
        <v>100874.44</v>
      </c>
      <c r="K58" s="202">
        <v>95104.369999999879</v>
      </c>
      <c r="L58" s="202">
        <v>125189.41999999995</v>
      </c>
      <c r="M58" s="202">
        <v>143649.37999999992</v>
      </c>
      <c r="N58" s="202">
        <v>142573.68000000002</v>
      </c>
      <c r="O58" s="202">
        <v>163701.74</v>
      </c>
      <c r="P58" s="202">
        <v>159516.41000000012</v>
      </c>
      <c r="Q58" s="202">
        <v>162298.43999999994</v>
      </c>
      <c r="R58" s="202">
        <v>137081.35999999993</v>
      </c>
      <c r="S58" s="52">
        <f t="shared" si="119"/>
        <v>-0.15537475283188196</v>
      </c>
      <c r="U58" s="109" t="s">
        <v>79</v>
      </c>
      <c r="V58" s="117">
        <v>17333.093000000012</v>
      </c>
      <c r="W58" s="154">
        <v>19429.269</v>
      </c>
      <c r="X58" s="154">
        <v>22173.393</v>
      </c>
      <c r="Y58" s="154">
        <v>23485.576000000015</v>
      </c>
      <c r="Z58" s="154">
        <v>20594.052000000025</v>
      </c>
      <c r="AA58" s="154">
        <v>21320.543000000012</v>
      </c>
      <c r="AB58" s="154">
        <v>22518.471000000009</v>
      </c>
      <c r="AC58" s="154">
        <v>23832.374000000018</v>
      </c>
      <c r="AD58" s="154">
        <v>25445.677</v>
      </c>
      <c r="AE58" s="154">
        <v>24566.240999999998</v>
      </c>
      <c r="AF58" s="154">
        <v>31984.679000000015</v>
      </c>
      <c r="AG58" s="154">
        <v>35298.485999999997</v>
      </c>
      <c r="AH58" s="154">
        <v>41256.031000000025</v>
      </c>
      <c r="AI58" s="154">
        <v>40524.563000000024</v>
      </c>
      <c r="AJ58" s="154">
        <v>43593.326999999997</v>
      </c>
      <c r="AK58" s="154">
        <v>41171.23100000008</v>
      </c>
      <c r="AL58" s="119">
        <v>38557.895000000033</v>
      </c>
      <c r="AM58" s="52">
        <f t="shared" si="120"/>
        <v>-6.3474808416586856E-2</v>
      </c>
      <c r="AO58" s="198">
        <f t="shared" si="101"/>
        <v>1.6675286305808483</v>
      </c>
      <c r="AP58" s="157">
        <f t="shared" si="102"/>
        <v>1.5335201199016324</v>
      </c>
      <c r="AQ58" s="157">
        <f t="shared" si="103"/>
        <v>1.7218122402971472</v>
      </c>
      <c r="AR58" s="157">
        <f t="shared" si="104"/>
        <v>2.1904030522566904</v>
      </c>
      <c r="AS58" s="157">
        <f t="shared" si="105"/>
        <v>2.2098559498187784</v>
      </c>
      <c r="AT58" s="157">
        <f t="shared" si="106"/>
        <v>1.9543144793232015</v>
      </c>
      <c r="AU58" s="157">
        <f t="shared" si="107"/>
        <v>2.3412179443459293</v>
      </c>
      <c r="AV58" s="157">
        <f t="shared" si="108"/>
        <v>2.250318511572504</v>
      </c>
      <c r="AW58" s="157">
        <f t="shared" si="109"/>
        <v>2.5225098647387783</v>
      </c>
      <c r="AX58" s="157">
        <f t="shared" si="110"/>
        <v>2.5830822495328061</v>
      </c>
      <c r="AY58" s="157">
        <f t="shared" si="111"/>
        <v>2.554902722610267</v>
      </c>
      <c r="AZ58" s="157">
        <f t="shared" si="112"/>
        <v>2.4572668535012139</v>
      </c>
      <c r="BA58" s="157">
        <f t="shared" si="113"/>
        <v>2.8936638936443257</v>
      </c>
      <c r="BB58" s="157">
        <f t="shared" si="114"/>
        <v>2.4755120501468113</v>
      </c>
      <c r="BC58" s="157">
        <f t="shared" si="115"/>
        <v>2.732842784012</v>
      </c>
      <c r="BD58" s="157">
        <f t="shared" si="116"/>
        <v>2.5367607353465687</v>
      </c>
      <c r="BE58" s="157">
        <f t="shared" ref="BE58" si="129">(AL58/R58)*10</f>
        <v>2.8127744720361729</v>
      </c>
      <c r="BF58" s="52">
        <f t="shared" ref="BF58" si="130">IF(BE58="","",(BE58-BD58)/BD58)</f>
        <v>0.10880558534500324</v>
      </c>
      <c r="BI58" s="105"/>
    </row>
    <row r="59" spans="1:61" ht="20.100000000000001" customHeight="1">
      <c r="A59" s="121" t="s">
        <v>80</v>
      </c>
      <c r="B59" s="117">
        <v>137727.64000000004</v>
      </c>
      <c r="C59" s="154">
        <v>135396.7600000001</v>
      </c>
      <c r="D59" s="154">
        <v>128850.10999999991</v>
      </c>
      <c r="E59" s="154">
        <v>149577.98000000007</v>
      </c>
      <c r="F59" s="154">
        <v>166278.61999999994</v>
      </c>
      <c r="G59" s="154">
        <v>139990.40999999989</v>
      </c>
      <c r="H59" s="154">
        <v>114966.93999999992</v>
      </c>
      <c r="I59" s="154">
        <v>120221.59999999985</v>
      </c>
      <c r="J59" s="154">
        <v>102458.58</v>
      </c>
      <c r="K59" s="202">
        <v>130379.02000000002</v>
      </c>
      <c r="L59" s="202">
        <v>176086.6500000002</v>
      </c>
      <c r="M59" s="202">
        <v>152978.70999999976</v>
      </c>
      <c r="N59" s="202">
        <v>184209.39000000007</v>
      </c>
      <c r="O59" s="202">
        <v>150651.25000000012</v>
      </c>
      <c r="P59" s="202">
        <v>145643.5</v>
      </c>
      <c r="Q59" s="202">
        <v>170544.75999999995</v>
      </c>
      <c r="R59" s="202"/>
      <c r="S59" s="52" t="str">
        <f t="shared" si="119"/>
        <v/>
      </c>
      <c r="U59" s="109" t="s">
        <v>80</v>
      </c>
      <c r="V59" s="117">
        <v>27788.44999999999</v>
      </c>
      <c r="W59" s="154">
        <v>28869.683000000026</v>
      </c>
      <c r="X59" s="154">
        <v>26669.555999999982</v>
      </c>
      <c r="Y59" s="154">
        <v>36191.052999999971</v>
      </c>
      <c r="Z59" s="154">
        <v>36827.313000000016</v>
      </c>
      <c r="AA59" s="154">
        <v>34137.561000000023</v>
      </c>
      <c r="AB59" s="154">
        <v>30078.559999999987</v>
      </c>
      <c r="AC59" s="154">
        <v>32961.33</v>
      </c>
      <c r="AD59" s="154">
        <v>30391.468000000001</v>
      </c>
      <c r="AE59" s="154">
        <v>34622.571999999993</v>
      </c>
      <c r="AF59" s="154">
        <v>49065.408999999992</v>
      </c>
      <c r="AG59" s="154">
        <v>50534.001999999964</v>
      </c>
      <c r="AH59" s="154">
        <v>54674.304000000055</v>
      </c>
      <c r="AI59" s="154">
        <v>44696.855999999992</v>
      </c>
      <c r="AJ59" s="154">
        <v>45783.413999999968</v>
      </c>
      <c r="AK59" s="154">
        <v>50530.95300000006</v>
      </c>
      <c r="AL59" s="119"/>
      <c r="AM59" s="52" t="str">
        <f t="shared" si="120"/>
        <v/>
      </c>
      <c r="AO59" s="198">
        <f t="shared" si="101"/>
        <v>2.0176378539558204</v>
      </c>
      <c r="AP59" s="157">
        <f t="shared" si="102"/>
        <v>2.1322284964573752</v>
      </c>
      <c r="AQ59" s="157">
        <f t="shared" si="103"/>
        <v>2.0698124355501131</v>
      </c>
      <c r="AR59" s="157">
        <f t="shared" si="104"/>
        <v>2.4195441735474672</v>
      </c>
      <c r="AS59" s="157">
        <f t="shared" si="105"/>
        <v>2.2147954439362096</v>
      </c>
      <c r="AT59" s="157">
        <f t="shared" si="106"/>
        <v>2.4385642559372496</v>
      </c>
      <c r="AU59" s="157">
        <f t="shared" si="107"/>
        <v>2.6162790798815738</v>
      </c>
      <c r="AV59" s="157">
        <f t="shared" si="108"/>
        <v>2.741714467283753</v>
      </c>
      <c r="AW59" s="157">
        <f t="shared" si="109"/>
        <v>2.9662199105238427</v>
      </c>
      <c r="AX59" s="157">
        <f t="shared" si="110"/>
        <v>2.6555324622013563</v>
      </c>
      <c r="AY59" s="157">
        <f t="shared" si="111"/>
        <v>2.786435485029668</v>
      </c>
      <c r="AZ59" s="157">
        <f t="shared" si="112"/>
        <v>3.3033356079417873</v>
      </c>
      <c r="BA59" s="157">
        <f t="shared" si="113"/>
        <v>2.9680519543547716</v>
      </c>
      <c r="BB59" s="157">
        <f t="shared" si="114"/>
        <v>2.9669090697886649</v>
      </c>
      <c r="BC59" s="157">
        <f t="shared" si="115"/>
        <v>3.1435260756573391</v>
      </c>
      <c r="BD59" s="157">
        <f t="shared" si="116"/>
        <v>2.9629144278604675</v>
      </c>
      <c r="BE59" s="157"/>
      <c r="BF59" s="52"/>
      <c r="BI59" s="105"/>
    </row>
    <row r="60" spans="1:61" ht="20.100000000000001" customHeight="1">
      <c r="A60" s="121" t="s">
        <v>81</v>
      </c>
      <c r="B60" s="117">
        <v>96321.399999999951</v>
      </c>
      <c r="C60" s="154">
        <v>139396.15999999995</v>
      </c>
      <c r="D60" s="154">
        <v>143871.70000000001</v>
      </c>
      <c r="E60" s="154">
        <v>165296.83000000013</v>
      </c>
      <c r="F60" s="154">
        <v>162972.80000000025</v>
      </c>
      <c r="G60" s="154">
        <v>134613.07000000015</v>
      </c>
      <c r="H60" s="154">
        <v>111063.55999999998</v>
      </c>
      <c r="I60" s="154">
        <v>140311.11000000004</v>
      </c>
      <c r="J60" s="154">
        <v>124944.51</v>
      </c>
      <c r="K60" s="202">
        <v>160061.01999999993</v>
      </c>
      <c r="L60" s="202">
        <v>197211.97000000015</v>
      </c>
      <c r="M60" s="202">
        <v>167044.91999999978</v>
      </c>
      <c r="N60" s="202">
        <v>168976.29999999996</v>
      </c>
      <c r="O60" s="202">
        <v>155563.17000000001</v>
      </c>
      <c r="P60" s="202">
        <v>201987.18000000002</v>
      </c>
      <c r="Q60" s="202">
        <v>208282.75999999978</v>
      </c>
      <c r="R60" s="202"/>
      <c r="S60" s="52" t="str">
        <f t="shared" si="119"/>
        <v/>
      </c>
      <c r="U60" s="109" t="s">
        <v>81</v>
      </c>
      <c r="V60" s="117">
        <v>22777.257000000005</v>
      </c>
      <c r="W60" s="154">
        <v>31524.350999999995</v>
      </c>
      <c r="X60" s="154">
        <v>36803.372000000003</v>
      </c>
      <c r="Y60" s="154">
        <v>39015.558000000005</v>
      </c>
      <c r="Z60" s="154">
        <v>41900.000000000029</v>
      </c>
      <c r="AA60" s="154">
        <v>32669.316000000006</v>
      </c>
      <c r="AB60" s="154">
        <v>30619.310999999994</v>
      </c>
      <c r="AC60" s="154">
        <v>36041.668000000012</v>
      </c>
      <c r="AD60" s="154">
        <v>37442.144</v>
      </c>
      <c r="AE60" s="154">
        <v>42329.99000000002</v>
      </c>
      <c r="AF60" s="154">
        <v>56468.258000000016</v>
      </c>
      <c r="AG60" s="154">
        <v>50409.224999999999</v>
      </c>
      <c r="AH60" s="154">
        <v>53916.488000000005</v>
      </c>
      <c r="AI60" s="154">
        <v>47790.303999999967</v>
      </c>
      <c r="AJ60" s="154">
        <v>64666.687999999966</v>
      </c>
      <c r="AK60" s="154">
        <v>64803.065000000031</v>
      </c>
      <c r="AL60" s="119"/>
      <c r="AM60" s="52" t="str">
        <f t="shared" si="120"/>
        <v/>
      </c>
      <c r="AO60" s="198">
        <f t="shared" si="101"/>
        <v>2.3647140718469641</v>
      </c>
      <c r="AP60" s="157">
        <f t="shared" si="102"/>
        <v>2.2614935016861302</v>
      </c>
      <c r="AQ60" s="157">
        <f t="shared" si="103"/>
        <v>2.5580688905462297</v>
      </c>
      <c r="AR60" s="157">
        <f t="shared" si="104"/>
        <v>2.3603331049966276</v>
      </c>
      <c r="AS60" s="157">
        <f t="shared" si="105"/>
        <v>2.5709811698639262</v>
      </c>
      <c r="AT60" s="157">
        <f t="shared" si="106"/>
        <v>2.426905203187177</v>
      </c>
      <c r="AU60" s="157">
        <f t="shared" si="107"/>
        <v>2.7569178405590455</v>
      </c>
      <c r="AV60" s="157">
        <f t="shared" si="108"/>
        <v>2.568696662723287</v>
      </c>
      <c r="AW60" s="157">
        <f t="shared" si="109"/>
        <v>2.9967018158701015</v>
      </c>
      <c r="AX60" s="157">
        <f t="shared" si="110"/>
        <v>2.6446157846551293</v>
      </c>
      <c r="AY60" s="157">
        <f t="shared" si="111"/>
        <v>2.8633281235413843</v>
      </c>
      <c r="AZ60" s="157">
        <f t="shared" si="112"/>
        <v>3.0177047586960484</v>
      </c>
      <c r="BA60" s="157">
        <f t="shared" si="113"/>
        <v>3.1907721970477527</v>
      </c>
      <c r="BB60" s="157">
        <f t="shared" si="114"/>
        <v>3.0720834500865446</v>
      </c>
      <c r="BC60" s="157">
        <f t="shared" si="115"/>
        <v>3.2015243739726431</v>
      </c>
      <c r="BD60" s="157">
        <f t="shared" si="116"/>
        <v>3.1113023948789662</v>
      </c>
      <c r="BE60" s="157"/>
      <c r="BF60" s="52"/>
      <c r="BI60" s="105"/>
    </row>
    <row r="61" spans="1:61" ht="20.100000000000001" customHeight="1">
      <c r="A61" s="121" t="s">
        <v>82</v>
      </c>
      <c r="B61" s="117">
        <v>128709.03000000012</v>
      </c>
      <c r="C61" s="154">
        <v>150076.9599999999</v>
      </c>
      <c r="D61" s="154">
        <v>143385.01999999976</v>
      </c>
      <c r="E61" s="154">
        <v>130629.12999999999</v>
      </c>
      <c r="F61" s="154">
        <v>133047.13999999996</v>
      </c>
      <c r="G61" s="154">
        <v>119520.93999999986</v>
      </c>
      <c r="H61" s="154">
        <v>122238.15999999995</v>
      </c>
      <c r="I61" s="154">
        <v>104404.10999999999</v>
      </c>
      <c r="J61" s="154">
        <v>112380.65</v>
      </c>
      <c r="K61" s="202">
        <v>122802.49999999997</v>
      </c>
      <c r="L61" s="202">
        <v>177093.93000000025</v>
      </c>
      <c r="M61" s="202">
        <v>164471.48999999987</v>
      </c>
      <c r="N61" s="202">
        <v>192378.93999999997</v>
      </c>
      <c r="O61" s="202">
        <v>150243.57999999981</v>
      </c>
      <c r="P61" s="202">
        <v>172490.8299999999</v>
      </c>
      <c r="Q61" s="202">
        <v>147464.0199999999</v>
      </c>
      <c r="R61" s="202"/>
      <c r="S61" s="52" t="str">
        <f t="shared" si="119"/>
        <v/>
      </c>
      <c r="U61" s="109" t="s">
        <v>82</v>
      </c>
      <c r="V61" s="117">
        <v>25464.052000000007</v>
      </c>
      <c r="W61" s="154">
        <v>29523.48000000001</v>
      </c>
      <c r="X61" s="154">
        <v>31498.723000000002</v>
      </c>
      <c r="Y61" s="154">
        <v>30997.326000000052</v>
      </c>
      <c r="Z61" s="154">
        <v>32940.034999999967</v>
      </c>
      <c r="AA61" s="154">
        <v>29831.125000000007</v>
      </c>
      <c r="AB61" s="154">
        <v>34519.751000000018</v>
      </c>
      <c r="AC61" s="154">
        <v>30903.571</v>
      </c>
      <c r="AD61" s="154">
        <v>32156.462</v>
      </c>
      <c r="AE61" s="154">
        <v>33336.43499999999</v>
      </c>
      <c r="AF61" s="154">
        <v>49473.65399999998</v>
      </c>
      <c r="AG61" s="154">
        <v>50897.267000000043</v>
      </c>
      <c r="AH61" s="154">
        <v>57319.255000000048</v>
      </c>
      <c r="AI61" s="154">
        <v>45087.425000000017</v>
      </c>
      <c r="AJ61" s="154">
        <v>51767.551999999981</v>
      </c>
      <c r="AK61" s="154">
        <v>49319.38999999997</v>
      </c>
      <c r="AL61" s="119"/>
      <c r="AM61" s="52" t="str">
        <f t="shared" si="120"/>
        <v/>
      </c>
      <c r="AO61" s="198">
        <f t="shared" ref="AO61:AP67" si="131">(V61/B61)*10</f>
        <v>1.9784200067392308</v>
      </c>
      <c r="AP61" s="157">
        <f t="shared" si="131"/>
        <v>1.9672226836151285</v>
      </c>
      <c r="AQ61" s="157">
        <f t="shared" ref="AQ61:BB63" si="132">IF(X61="","",(X61/D61)*10)</f>
        <v>2.1967931517532344</v>
      </c>
      <c r="AR61" s="157">
        <f t="shared" si="132"/>
        <v>2.3729260081576027</v>
      </c>
      <c r="AS61" s="157">
        <f t="shared" si="132"/>
        <v>2.4758168420606395</v>
      </c>
      <c r="AT61" s="157">
        <f t="shared" si="132"/>
        <v>2.4958910965727048</v>
      </c>
      <c r="AU61" s="157">
        <f t="shared" si="132"/>
        <v>2.8239750172941114</v>
      </c>
      <c r="AV61" s="157">
        <f t="shared" si="132"/>
        <v>2.95999563618712</v>
      </c>
      <c r="AW61" s="157">
        <f t="shared" si="132"/>
        <v>2.8613877922934243</v>
      </c>
      <c r="AX61" s="157">
        <f t="shared" si="132"/>
        <v>2.7146381384743794</v>
      </c>
      <c r="AY61" s="157">
        <f t="shared" si="132"/>
        <v>2.7936391721613445</v>
      </c>
      <c r="AZ61" s="157">
        <f t="shared" si="132"/>
        <v>3.094595117974555</v>
      </c>
      <c r="BA61" s="157">
        <f t="shared" si="132"/>
        <v>2.9794973919702468</v>
      </c>
      <c r="BB61" s="157">
        <f t="shared" si="132"/>
        <v>3.0009551822447307</v>
      </c>
      <c r="BC61" s="157">
        <f t="shared" ref="BC61:BC63" si="133">IF(AJ61="","",(AJ61/P61)*10)</f>
        <v>3.0011770480784405</v>
      </c>
      <c r="BD61" s="157">
        <f t="shared" ref="BD61:BD63" si="134">IF(AK61="","",(AK61/Q61)*10)</f>
        <v>3.344503289683816</v>
      </c>
      <c r="BE61" s="157" t="str">
        <f t="shared" ref="BE61:BE63" si="135">IF(AL61="","",(AL61/R61)*10)</f>
        <v/>
      </c>
      <c r="BF61" s="52" t="str">
        <f t="shared" si="118"/>
        <v/>
      </c>
      <c r="BI61" s="105"/>
    </row>
    <row r="62" spans="1:61" ht="20.100000000000001" customHeight="1" thickBot="1">
      <c r="A62" s="121" t="s">
        <v>83</v>
      </c>
      <c r="B62" s="117">
        <v>76422.39</v>
      </c>
      <c r="C62" s="154">
        <v>98632.750000000015</v>
      </c>
      <c r="D62" s="154">
        <v>93700.91999999994</v>
      </c>
      <c r="E62" s="154">
        <v>82943.079999999973</v>
      </c>
      <c r="F62" s="154">
        <v>100845.22000000002</v>
      </c>
      <c r="G62" s="154">
        <v>82769.729999999952</v>
      </c>
      <c r="H62" s="154">
        <v>78072.589999999866</v>
      </c>
      <c r="I62" s="154">
        <v>92901.83</v>
      </c>
      <c r="J62" s="154">
        <v>77572.28</v>
      </c>
      <c r="K62" s="202">
        <v>90006.149999999892</v>
      </c>
      <c r="L62" s="202">
        <v>119138.44999999997</v>
      </c>
      <c r="M62" s="202">
        <v>123755.49</v>
      </c>
      <c r="N62" s="202">
        <v>107820.80999999992</v>
      </c>
      <c r="O62" s="202">
        <v>110623.55000000009</v>
      </c>
      <c r="P62" s="202">
        <v>117416.39999999997</v>
      </c>
      <c r="Q62" s="202">
        <v>124222.62999999986</v>
      </c>
      <c r="R62" s="202"/>
      <c r="S62" s="52" t="str">
        <f t="shared" si="119"/>
        <v/>
      </c>
      <c r="U62" s="110" t="s">
        <v>83</v>
      </c>
      <c r="V62" s="196">
        <v>15596.707000000013</v>
      </c>
      <c r="W62" s="155">
        <v>18332.828999999987</v>
      </c>
      <c r="X62" s="155">
        <v>21648.361999999994</v>
      </c>
      <c r="Y62" s="155">
        <v>20693.550999999999</v>
      </c>
      <c r="Z62" s="155">
        <v>23770.443999999989</v>
      </c>
      <c r="AA62" s="155">
        <v>22065.902999999984</v>
      </c>
      <c r="AB62" s="155">
        <v>24906.423000000003</v>
      </c>
      <c r="AC62" s="155">
        <v>28016.947000000004</v>
      </c>
      <c r="AD62" s="155">
        <v>26292.933000000001</v>
      </c>
      <c r="AE62" s="155">
        <v>27722.498999999978</v>
      </c>
      <c r="AF62" s="155">
        <v>34797.590000000011</v>
      </c>
      <c r="AG62" s="155">
        <v>34642.825000000055</v>
      </c>
      <c r="AH62" s="155">
        <v>33056.706999999988</v>
      </c>
      <c r="AI62" s="155">
        <v>35940.125999999989</v>
      </c>
      <c r="AJ62" s="155">
        <v>37743.593999999932</v>
      </c>
      <c r="AK62" s="155">
        <v>37809.364999999998</v>
      </c>
      <c r="AL62" s="123"/>
      <c r="AM62" s="52" t="str">
        <f t="shared" si="120"/>
        <v/>
      </c>
      <c r="AO62" s="198">
        <f t="shared" si="131"/>
        <v>2.0408556968710365</v>
      </c>
      <c r="AP62" s="157">
        <f t="shared" si="131"/>
        <v>1.8586959199657298</v>
      </c>
      <c r="AQ62" s="157">
        <f t="shared" si="132"/>
        <v>2.3103681372605527</v>
      </c>
      <c r="AR62" s="157">
        <f t="shared" si="132"/>
        <v>2.494909882777443</v>
      </c>
      <c r="AS62" s="157">
        <f t="shared" si="132"/>
        <v>2.357121537342076</v>
      </c>
      <c r="AT62" s="157">
        <f t="shared" si="132"/>
        <v>2.6659387435479127</v>
      </c>
      <c r="AU62" s="157">
        <f t="shared" si="132"/>
        <v>3.190162257970441</v>
      </c>
      <c r="AV62" s="157">
        <f t="shared" si="132"/>
        <v>3.0157583548138938</v>
      </c>
      <c r="AW62" s="157">
        <f t="shared" si="132"/>
        <v>3.3894753383554024</v>
      </c>
      <c r="AX62" s="157">
        <f t="shared" si="132"/>
        <v>3.080067195408315</v>
      </c>
      <c r="AY62" s="157">
        <f t="shared" si="132"/>
        <v>2.920769071613742</v>
      </c>
      <c r="AZ62" s="157">
        <f t="shared" si="132"/>
        <v>2.7992960150697193</v>
      </c>
      <c r="BA62" s="157">
        <f t="shared" si="132"/>
        <v>3.0658930312246784</v>
      </c>
      <c r="BB62" s="157">
        <f t="shared" si="132"/>
        <v>3.2488675331789625</v>
      </c>
      <c r="BC62" s="157">
        <f t="shared" si="133"/>
        <v>3.2145078540987408</v>
      </c>
      <c r="BD62" s="157">
        <f t="shared" si="134"/>
        <v>3.0436777099309555</v>
      </c>
      <c r="BE62" s="157" t="str">
        <f t="shared" si="135"/>
        <v/>
      </c>
      <c r="BF62" s="52" t="str">
        <f t="shared" si="118"/>
        <v/>
      </c>
      <c r="BI62" s="105"/>
    </row>
    <row r="63" spans="1:61" ht="20.100000000000001" customHeight="1" thickBot="1">
      <c r="A63" s="35" t="str">
        <f>A19</f>
        <v>jan-ago</v>
      </c>
      <c r="B63" s="167">
        <f>SUM(B51:B58)</f>
        <v>730314.10000000009</v>
      </c>
      <c r="C63" s="438">
        <f t="shared" ref="C63:R63" si="136">SUM(C51:C58)</f>
        <v>873275.2000000003</v>
      </c>
      <c r="D63" s="168">
        <f t="shared" si="136"/>
        <v>986199.57999999984</v>
      </c>
      <c r="E63" s="168">
        <f t="shared" si="136"/>
        <v>874116.35999999987</v>
      </c>
      <c r="F63" s="168">
        <f t="shared" si="136"/>
        <v>888533.80999999959</v>
      </c>
      <c r="G63" s="168">
        <f t="shared" si="136"/>
        <v>918772.4600000002</v>
      </c>
      <c r="H63" s="168">
        <f t="shared" si="136"/>
        <v>706378.15999999968</v>
      </c>
      <c r="I63" s="168">
        <f t="shared" si="136"/>
        <v>845101.22999999952</v>
      </c>
      <c r="J63" s="168">
        <f t="shared" si="136"/>
        <v>853108.38000000012</v>
      </c>
      <c r="K63" s="168">
        <f t="shared" si="136"/>
        <v>891991.30999999924</v>
      </c>
      <c r="L63" s="168">
        <f t="shared" si="136"/>
        <v>1070105.73</v>
      </c>
      <c r="M63" s="168">
        <f t="shared" si="136"/>
        <v>1171047.7299999995</v>
      </c>
      <c r="N63" s="168">
        <f t="shared" si="136"/>
        <v>1131580.9399999992</v>
      </c>
      <c r="O63" s="168">
        <f t="shared" si="136"/>
        <v>1210118.2100000002</v>
      </c>
      <c r="P63" s="168">
        <f t="shared" si="136"/>
        <v>1241335.19</v>
      </c>
      <c r="Q63" s="408">
        <f t="shared" si="136"/>
        <v>1270571.2899999993</v>
      </c>
      <c r="R63" s="167">
        <f t="shared" si="136"/>
        <v>1217365.1999999997</v>
      </c>
      <c r="S63" s="57">
        <f t="shared" ref="S63:S67" si="137">IF(R63="","",(R63-Q63)/Q63)</f>
        <v>-4.1875721904592732E-2</v>
      </c>
      <c r="U63" s="109"/>
      <c r="V63" s="167">
        <f>SUM(V51:V58)</f>
        <v>136597.08700000006</v>
      </c>
      <c r="W63" s="168">
        <f t="shared" ref="W63:AL63" si="138">SUM(W51:W58)</f>
        <v>157680.34499999997</v>
      </c>
      <c r="X63" s="168">
        <f t="shared" si="138"/>
        <v>180821.72800000003</v>
      </c>
      <c r="Y63" s="168">
        <f t="shared" si="138"/>
        <v>186298.01999999996</v>
      </c>
      <c r="Z63" s="168">
        <f t="shared" si="138"/>
        <v>183893.84200000006</v>
      </c>
      <c r="AA63" s="168">
        <f t="shared" si="138"/>
        <v>194942.60899999994</v>
      </c>
      <c r="AB63" s="168">
        <f t="shared" si="138"/>
        <v>172584.77900000007</v>
      </c>
      <c r="AC63" s="168">
        <f t="shared" si="138"/>
        <v>207753.03200000004</v>
      </c>
      <c r="AD63" s="168">
        <f t="shared" si="138"/>
        <v>219856.43500000003</v>
      </c>
      <c r="AE63" s="168">
        <f t="shared" si="138"/>
        <v>226460.89000000007</v>
      </c>
      <c r="AF63" s="168">
        <f t="shared" si="138"/>
        <v>272430.62300000002</v>
      </c>
      <c r="AG63" s="168">
        <f t="shared" si="138"/>
        <v>311307.9420000001</v>
      </c>
      <c r="AH63" s="168">
        <f t="shared" si="138"/>
        <v>321830.04400000011</v>
      </c>
      <c r="AI63" s="168">
        <f t="shared" si="138"/>
        <v>346705.94299999997</v>
      </c>
      <c r="AJ63" s="168">
        <f t="shared" si="138"/>
        <v>357730.65399999998</v>
      </c>
      <c r="AK63" s="168">
        <f t="shared" si="138"/>
        <v>346914.80499999988</v>
      </c>
      <c r="AL63" s="169">
        <f t="shared" si="138"/>
        <v>329612.11900000012</v>
      </c>
      <c r="AM63" s="57">
        <f t="shared" si="120"/>
        <v>-4.9875893881207403E-2</v>
      </c>
      <c r="AO63" s="199">
        <f t="shared" si="131"/>
        <v>1.8703881932445237</v>
      </c>
      <c r="AP63" s="173">
        <f t="shared" si="131"/>
        <v>1.8056203244979352</v>
      </c>
      <c r="AQ63" s="173">
        <f t="shared" si="132"/>
        <v>1.8335206348394517</v>
      </c>
      <c r="AR63" s="173">
        <f t="shared" si="132"/>
        <v>2.131272545911393</v>
      </c>
      <c r="AS63" s="173">
        <f t="shared" si="132"/>
        <v>2.0696324656458502</v>
      </c>
      <c r="AT63" s="173">
        <f t="shared" si="132"/>
        <v>2.121772446248551</v>
      </c>
      <c r="AU63" s="173">
        <f t="shared" si="132"/>
        <v>2.4432349239110134</v>
      </c>
      <c r="AV63" s="173">
        <f t="shared" si="132"/>
        <v>2.4583212593359987</v>
      </c>
      <c r="AW63" s="173">
        <f t="shared" si="132"/>
        <v>2.5771219713021694</v>
      </c>
      <c r="AX63" s="173">
        <f t="shared" si="132"/>
        <v>2.5388239488566349</v>
      </c>
      <c r="AY63" s="173">
        <f t="shared" si="132"/>
        <v>2.5458290275672106</v>
      </c>
      <c r="AZ63" s="173">
        <f t="shared" si="132"/>
        <v>2.6583710810830929</v>
      </c>
      <c r="BA63" s="173">
        <f t="shared" si="132"/>
        <v>2.8440744503879705</v>
      </c>
      <c r="BB63" s="173">
        <f t="shared" si="132"/>
        <v>2.8650584722628043</v>
      </c>
      <c r="BC63" s="173">
        <f t="shared" si="133"/>
        <v>2.8818215811637464</v>
      </c>
      <c r="BD63" s="173">
        <f t="shared" si="134"/>
        <v>2.7303844162888335</v>
      </c>
      <c r="BE63" s="173">
        <f t="shared" si="135"/>
        <v>2.7075861787407773</v>
      </c>
      <c r="BF63" s="61">
        <f t="shared" si="118"/>
        <v>-8.3498270104558417E-3</v>
      </c>
      <c r="BI63" s="105"/>
    </row>
    <row r="64" spans="1:61" ht="20.100000000000001" customHeight="1">
      <c r="A64" s="121" t="s">
        <v>84</v>
      </c>
      <c r="B64" s="117">
        <f>SUM(B51:B53)</f>
        <v>234491.43</v>
      </c>
      <c r="C64" s="154">
        <f>SUM(C51:C53)</f>
        <v>268123.53000000009</v>
      </c>
      <c r="D64" s="154">
        <f>SUM(D51:D53)</f>
        <v>341123.42000000004</v>
      </c>
      <c r="E64" s="154">
        <f t="shared" ref="E64:N64" si="139">SUM(E51:E53)</f>
        <v>307586.39999999991</v>
      </c>
      <c r="F64" s="154">
        <f t="shared" si="139"/>
        <v>312002.81999999983</v>
      </c>
      <c r="G64" s="154">
        <f t="shared" si="139"/>
        <v>314085.74999999994</v>
      </c>
      <c r="H64" s="154">
        <f t="shared" si="139"/>
        <v>225185.55999999994</v>
      </c>
      <c r="I64" s="154">
        <f t="shared" si="139"/>
        <v>291368.51999999996</v>
      </c>
      <c r="J64" s="154">
        <f t="shared" si="139"/>
        <v>290915.21000000002</v>
      </c>
      <c r="K64" s="154">
        <f t="shared" si="139"/>
        <v>314581.43999999971</v>
      </c>
      <c r="L64" s="154">
        <f t="shared" si="139"/>
        <v>387624.22000000009</v>
      </c>
      <c r="M64" s="154">
        <f t="shared" si="139"/>
        <v>406414.74999999977</v>
      </c>
      <c r="N64" s="154">
        <f t="shared" si="139"/>
        <v>411776.26999999984</v>
      </c>
      <c r="O64" s="154">
        <f t="shared" ref="O64:Q64" si="140">SUM(O51:O53)</f>
        <v>412801.68999999994</v>
      </c>
      <c r="P64" s="154">
        <f t="shared" ref="P64" si="141">SUM(P51:P53)</f>
        <v>411153.37999999995</v>
      </c>
      <c r="Q64" s="154">
        <f t="shared" si="140"/>
        <v>435814.68999999983</v>
      </c>
      <c r="R64" s="154">
        <f>IF(R53="","",SUM(R51:R53))</f>
        <v>425196.58999999979</v>
      </c>
      <c r="S64" s="52">
        <f t="shared" si="137"/>
        <v>-2.436379553887924E-2</v>
      </c>
      <c r="U64" s="108" t="s">
        <v>84</v>
      </c>
      <c r="V64" s="117">
        <f>SUM(V51:V53)</f>
        <v>45609.39</v>
      </c>
      <c r="W64" s="154">
        <f>SUM(W51:W53)</f>
        <v>53062.921000000002</v>
      </c>
      <c r="X64" s="154">
        <f>SUM(X51:X53)</f>
        <v>61321.651000000027</v>
      </c>
      <c r="Y64" s="154">
        <f>SUM(Y51:Y53)</f>
        <v>63351.315999999992</v>
      </c>
      <c r="Z64" s="154">
        <f t="shared" ref="Z64:AK64" si="142">SUM(Z51:Z53)</f>
        <v>61448.611999999994</v>
      </c>
      <c r="AA64" s="154">
        <f t="shared" si="142"/>
        <v>65590.697999999975</v>
      </c>
      <c r="AB64" s="154">
        <f t="shared" si="142"/>
        <v>58604.442999999985</v>
      </c>
      <c r="AC64" s="154">
        <f t="shared" si="142"/>
        <v>74095.891999999963</v>
      </c>
      <c r="AD64" s="154">
        <f t="shared" si="142"/>
        <v>76343.599000000002</v>
      </c>
      <c r="AE64" s="154">
        <f t="shared" si="142"/>
        <v>80321.476000000039</v>
      </c>
      <c r="AF64" s="154">
        <f t="shared" si="142"/>
        <v>99368.438000000038</v>
      </c>
      <c r="AG64" s="154">
        <f t="shared" si="142"/>
        <v>107006.38200000001</v>
      </c>
      <c r="AH64" s="154">
        <f t="shared" si="142"/>
        <v>114366.99700000009</v>
      </c>
      <c r="AI64" s="154">
        <f t="shared" ref="AI64:AJ64" si="143">SUM(AI51:AI53)</f>
        <v>116285.541</v>
      </c>
      <c r="AJ64" s="154">
        <f t="shared" si="143"/>
        <v>121877.28199999995</v>
      </c>
      <c r="AK64" s="154">
        <f t="shared" si="142"/>
        <v>119722.69599999994</v>
      </c>
      <c r="AL64" s="119">
        <f>IF(AL53="","",SUM(AL51:AL53))</f>
        <v>114109.27499999999</v>
      </c>
      <c r="AM64" s="52">
        <f t="shared" si="120"/>
        <v>-4.6886857609687867E-2</v>
      </c>
      <c r="AO64" s="197">
        <f t="shared" si="131"/>
        <v>1.9450344091466372</v>
      </c>
      <c r="AP64" s="156">
        <f t="shared" si="131"/>
        <v>1.9790475308153666</v>
      </c>
      <c r="AQ64" s="156">
        <f t="shared" ref="AQ64:BB66" si="144">(X64/D64)*10</f>
        <v>1.7976382565582869</v>
      </c>
      <c r="AR64" s="156">
        <f t="shared" si="144"/>
        <v>2.0596266935079059</v>
      </c>
      <c r="AS64" s="156">
        <f t="shared" si="144"/>
        <v>1.9694889937212756</v>
      </c>
      <c r="AT64" s="156">
        <f t="shared" si="144"/>
        <v>2.0883054388809423</v>
      </c>
      <c r="AU64" s="156">
        <f t="shared" si="144"/>
        <v>2.6024956040698171</v>
      </c>
      <c r="AV64" s="156">
        <f t="shared" si="144"/>
        <v>2.5430301118322589</v>
      </c>
      <c r="AW64" s="156">
        <f t="shared" si="144"/>
        <v>2.6242560160398627</v>
      </c>
      <c r="AX64" s="156">
        <f t="shared" si="144"/>
        <v>2.5532808292822393</v>
      </c>
      <c r="AY64" s="156">
        <f t="shared" si="144"/>
        <v>2.5635250036749513</v>
      </c>
      <c r="AZ64" s="156">
        <f t="shared" si="144"/>
        <v>2.6329354926217627</v>
      </c>
      <c r="BA64" s="156">
        <f t="shared" si="144"/>
        <v>2.7774062113875608</v>
      </c>
      <c r="BB64" s="156">
        <f t="shared" si="144"/>
        <v>2.8169831620602137</v>
      </c>
      <c r="BC64" s="156">
        <f t="shared" ref="BC64:BC66" si="145">(AJ64/P64)*10</f>
        <v>2.9642777593121079</v>
      </c>
      <c r="BD64" s="156">
        <f t="shared" ref="BD64:BE66" si="146">(AK64/Q64)*10</f>
        <v>2.7471009754168678</v>
      </c>
      <c r="BE64" s="156">
        <f t="shared" si="146"/>
        <v>2.683682740729413</v>
      </c>
      <c r="BF64" s="61">
        <f t="shared" si="118"/>
        <v>-2.3085512784192859E-2</v>
      </c>
    </row>
    <row r="65" spans="1:58" ht="20.100000000000001" customHeight="1">
      <c r="A65" s="121" t="s">
        <v>85</v>
      </c>
      <c r="B65" s="117">
        <f>SUM(B54:B56)</f>
        <v>270632.65000000014</v>
      </c>
      <c r="C65" s="154">
        <f>SUM(C54:C56)</f>
        <v>330331.44000000012</v>
      </c>
      <c r="D65" s="154">
        <f>SUM(D54:D56)</f>
        <v>371262.24999999988</v>
      </c>
      <c r="E65" s="154">
        <f t="shared" ref="E65:N65" si="147">SUM(E54:E56)</f>
        <v>341280.04000000004</v>
      </c>
      <c r="F65" s="154">
        <f t="shared" si="147"/>
        <v>330986.2099999999</v>
      </c>
      <c r="G65" s="154">
        <f t="shared" si="147"/>
        <v>352389.62000000011</v>
      </c>
      <c r="H65" s="154">
        <f t="shared" si="147"/>
        <v>271249.88999999984</v>
      </c>
      <c r="I65" s="154">
        <f t="shared" si="147"/>
        <v>338059.84999999963</v>
      </c>
      <c r="J65" s="154">
        <f t="shared" si="147"/>
        <v>341622.02</v>
      </c>
      <c r="K65" s="154">
        <f t="shared" si="147"/>
        <v>348164.02999999968</v>
      </c>
      <c r="L65" s="154">
        <f t="shared" si="147"/>
        <v>373006.16999999981</v>
      </c>
      <c r="M65" s="154">
        <f t="shared" si="147"/>
        <v>455027.89</v>
      </c>
      <c r="N65" s="154">
        <f t="shared" si="147"/>
        <v>411180.44999999978</v>
      </c>
      <c r="O65" s="154">
        <f t="shared" ref="O65:Q65" si="148">SUM(O54:O56)</f>
        <v>458853.4600000002</v>
      </c>
      <c r="P65" s="154">
        <f t="shared" ref="P65" si="149">SUM(P54:P56)</f>
        <v>468166.85999999981</v>
      </c>
      <c r="Q65" s="154">
        <f t="shared" si="148"/>
        <v>457584.09999999974</v>
      </c>
      <c r="R65" s="154">
        <f>IF(R56="","",SUM(R54:R56))</f>
        <v>478431.53000000014</v>
      </c>
      <c r="S65" s="52">
        <f t="shared" si="137"/>
        <v>4.5559777973055472E-2</v>
      </c>
      <c r="U65" s="109" t="s">
        <v>85</v>
      </c>
      <c r="V65" s="117">
        <f>SUM(V54:V56)</f>
        <v>52069.507000000012</v>
      </c>
      <c r="W65" s="154">
        <f>SUM(W54:W56)</f>
        <v>57799.210999999981</v>
      </c>
      <c r="X65" s="154">
        <f>SUM(X54:X56)</f>
        <v>67284.703999999983</v>
      </c>
      <c r="Y65" s="154">
        <f>SUM(Y54:Y56)</f>
        <v>68302.889999999985</v>
      </c>
      <c r="Z65" s="154">
        <f t="shared" ref="Z65:AK65" si="150">SUM(Z54:Z56)</f>
        <v>68997.127000000022</v>
      </c>
      <c r="AA65" s="154">
        <f t="shared" si="150"/>
        <v>75648.96299999996</v>
      </c>
      <c r="AB65" s="154">
        <f t="shared" si="150"/>
        <v>65293.128000000026</v>
      </c>
      <c r="AC65" s="154">
        <f t="shared" si="150"/>
        <v>80241.398000000045</v>
      </c>
      <c r="AD65" s="154">
        <f t="shared" si="150"/>
        <v>84590.548999999999</v>
      </c>
      <c r="AE65" s="154">
        <f t="shared" si="150"/>
        <v>84889.636000000028</v>
      </c>
      <c r="AF65" s="154">
        <f t="shared" si="150"/>
        <v>93771.617999999988</v>
      </c>
      <c r="AG65" s="154">
        <f t="shared" si="150"/>
        <v>121302.12800000008</v>
      </c>
      <c r="AH65" s="154">
        <f t="shared" si="150"/>
        <v>117899.58700000003</v>
      </c>
      <c r="AI65" s="154">
        <f t="shared" ref="AI65:AJ65" si="151">SUM(AI54:AI56)</f>
        <v>136371.95699999994</v>
      </c>
      <c r="AJ65" s="154">
        <f t="shared" si="151"/>
        <v>135087.16200000007</v>
      </c>
      <c r="AK65" s="154">
        <f t="shared" si="150"/>
        <v>129452.39399999994</v>
      </c>
      <c r="AL65" s="119">
        <f>IF(AL56="","",SUM(AL54:AL56))</f>
        <v>126985.36100000006</v>
      </c>
      <c r="AM65" s="52">
        <f t="shared" si="120"/>
        <v>-1.9057453661304097E-2</v>
      </c>
      <c r="AO65" s="198">
        <f t="shared" si="131"/>
        <v>1.9239920608248851</v>
      </c>
      <c r="AP65" s="157">
        <f t="shared" si="131"/>
        <v>1.7497338733485361</v>
      </c>
      <c r="AQ65" s="157">
        <f t="shared" si="144"/>
        <v>1.8123227987763368</v>
      </c>
      <c r="AR65" s="157">
        <f t="shared" si="144"/>
        <v>2.0013737105750451</v>
      </c>
      <c r="AS65" s="157">
        <f t="shared" si="144"/>
        <v>2.0845921949437121</v>
      </c>
      <c r="AT65" s="157">
        <f t="shared" si="144"/>
        <v>2.1467420918924893</v>
      </c>
      <c r="AU65" s="157">
        <f t="shared" si="144"/>
        <v>2.4071209024269122</v>
      </c>
      <c r="AV65" s="157">
        <f t="shared" si="144"/>
        <v>2.3735855648045794</v>
      </c>
      <c r="AW65" s="157">
        <f t="shared" si="144"/>
        <v>2.4761445119960355</v>
      </c>
      <c r="AX65" s="157">
        <f t="shared" si="144"/>
        <v>2.4382081055300313</v>
      </c>
      <c r="AY65" s="157">
        <f t="shared" si="144"/>
        <v>2.5139428122596481</v>
      </c>
      <c r="AZ65" s="157">
        <f t="shared" si="144"/>
        <v>2.6658174293448273</v>
      </c>
      <c r="BA65" s="157">
        <f t="shared" si="144"/>
        <v>2.8673441794229291</v>
      </c>
      <c r="BB65" s="157">
        <f t="shared" si="144"/>
        <v>2.972015444756587</v>
      </c>
      <c r="BC65" s="157">
        <f t="shared" si="145"/>
        <v>2.8854490469487764</v>
      </c>
      <c r="BD65" s="157">
        <f t="shared" si="146"/>
        <v>2.8290404758382124</v>
      </c>
      <c r="BE65" s="157">
        <f>IF(AL65="","",(AL65/R65)*10)</f>
        <v>2.6542013441296404</v>
      </c>
      <c r="BF65" s="52">
        <f t="shared" si="118"/>
        <v>-6.1801566008619649E-2</v>
      </c>
    </row>
    <row r="66" spans="1:58" ht="20.100000000000001" customHeight="1">
      <c r="A66" s="121" t="s">
        <v>86</v>
      </c>
      <c r="B66" s="117">
        <f>SUM(B57:B59)</f>
        <v>362917.66000000003</v>
      </c>
      <c r="C66" s="154">
        <f>SUM(C57:C59)</f>
        <v>410216.99000000011</v>
      </c>
      <c r="D66" s="154">
        <f>SUM(D57:D59)</f>
        <v>402664.01999999979</v>
      </c>
      <c r="E66" s="154">
        <f t="shared" ref="E66:N66" si="152">SUM(E57:E59)</f>
        <v>374827.90000000014</v>
      </c>
      <c r="F66" s="154">
        <f t="shared" si="152"/>
        <v>411823.39999999991</v>
      </c>
      <c r="G66" s="154">
        <f t="shared" si="152"/>
        <v>392287.49999999988</v>
      </c>
      <c r="H66" s="154">
        <f t="shared" si="152"/>
        <v>324909.64999999991</v>
      </c>
      <c r="I66" s="154">
        <f t="shared" si="152"/>
        <v>335894.45999999973</v>
      </c>
      <c r="J66" s="154">
        <f t="shared" si="152"/>
        <v>323029.73000000004</v>
      </c>
      <c r="K66" s="154">
        <f t="shared" si="152"/>
        <v>359624.85999999987</v>
      </c>
      <c r="L66" s="154">
        <f t="shared" si="152"/>
        <v>485561.99000000028</v>
      </c>
      <c r="M66" s="154">
        <f t="shared" si="152"/>
        <v>462583.7999999997</v>
      </c>
      <c r="N66" s="154">
        <f t="shared" si="152"/>
        <v>492833.60999999993</v>
      </c>
      <c r="O66" s="154">
        <f t="shared" ref="O66:Q66" si="153">SUM(O57:O59)</f>
        <v>489114.31000000017</v>
      </c>
      <c r="P66" s="154">
        <f t="shared" ref="P66" si="154">SUM(P57:P59)</f>
        <v>507658.45000000007</v>
      </c>
      <c r="Q66" s="154">
        <f t="shared" si="153"/>
        <v>547717.25999999966</v>
      </c>
      <c r="R66" s="154" t="str">
        <f>IF(R59="","",SUM(R57:R59))</f>
        <v/>
      </c>
      <c r="S66" s="52" t="str">
        <f t="shared" si="137"/>
        <v/>
      </c>
      <c r="U66" s="109" t="s">
        <v>86</v>
      </c>
      <c r="V66" s="117">
        <f>SUM(V57:V59)</f>
        <v>66706.640000000043</v>
      </c>
      <c r="W66" s="154">
        <f>SUM(W57:W59)</f>
        <v>75687.896000000008</v>
      </c>
      <c r="X66" s="154">
        <f>SUM(X57:X59)</f>
        <v>78884.929000000004</v>
      </c>
      <c r="Y66" s="154">
        <f>SUM(Y57:Y59)</f>
        <v>90834.866999999969</v>
      </c>
      <c r="Z66" s="154">
        <f t="shared" ref="Z66:AK66" si="155">SUM(Z57:Z59)</f>
        <v>90275.416000000056</v>
      </c>
      <c r="AA66" s="154">
        <f t="shared" si="155"/>
        <v>87840.50900000002</v>
      </c>
      <c r="AB66" s="154">
        <f t="shared" si="155"/>
        <v>78765.768000000011</v>
      </c>
      <c r="AC66" s="154">
        <f t="shared" si="155"/>
        <v>86377.072000000029</v>
      </c>
      <c r="AD66" s="154">
        <f t="shared" si="155"/>
        <v>89313.755000000005</v>
      </c>
      <c r="AE66" s="154">
        <f t="shared" si="155"/>
        <v>95872.349999999977</v>
      </c>
      <c r="AF66" s="154">
        <f t="shared" si="155"/>
        <v>128355.976</v>
      </c>
      <c r="AG66" s="154">
        <f t="shared" si="155"/>
        <v>133533.43400000001</v>
      </c>
      <c r="AH66" s="154">
        <f t="shared" si="155"/>
        <v>144237.76400000011</v>
      </c>
      <c r="AI66" s="154">
        <f t="shared" ref="AI66:AJ66" si="156">SUM(AI57:AI59)</f>
        <v>138745.30100000001</v>
      </c>
      <c r="AJ66" s="154">
        <f t="shared" si="156"/>
        <v>146549.62399999992</v>
      </c>
      <c r="AK66" s="154">
        <f t="shared" si="155"/>
        <v>148270.66800000006</v>
      </c>
      <c r="AL66" s="119" t="str">
        <f>IF(AL59="","",SUM(AL57:AL59))</f>
        <v/>
      </c>
      <c r="AM66" s="52" t="str">
        <f t="shared" si="120"/>
        <v/>
      </c>
      <c r="AO66" s="198">
        <f t="shared" si="131"/>
        <v>1.8380654168220978</v>
      </c>
      <c r="AP66" s="157">
        <f t="shared" si="131"/>
        <v>1.8450697519866253</v>
      </c>
      <c r="AQ66" s="157">
        <f t="shared" si="144"/>
        <v>1.959075682997454</v>
      </c>
      <c r="AR66" s="157">
        <f t="shared" si="144"/>
        <v>2.4233752876986996</v>
      </c>
      <c r="AS66" s="157">
        <f t="shared" si="144"/>
        <v>2.1920904931579916</v>
      </c>
      <c r="AT66" s="157">
        <f t="shared" si="144"/>
        <v>2.2391870503138653</v>
      </c>
      <c r="AU66" s="157">
        <f t="shared" si="144"/>
        <v>2.4242360299240122</v>
      </c>
      <c r="AV66" s="157">
        <f t="shared" si="144"/>
        <v>2.5715539339350846</v>
      </c>
      <c r="AW66" s="157">
        <f t="shared" si="144"/>
        <v>2.764877245199691</v>
      </c>
      <c r="AX66" s="157">
        <f t="shared" si="144"/>
        <v>2.6658988480384815</v>
      </c>
      <c r="AY66" s="157">
        <f t="shared" si="144"/>
        <v>2.643451889634111</v>
      </c>
      <c r="AZ66" s="157">
        <f t="shared" si="144"/>
        <v>2.8866863474250524</v>
      </c>
      <c r="BA66" s="157">
        <f t="shared" si="144"/>
        <v>2.9267030712454885</v>
      </c>
      <c r="BB66" s="157">
        <f t="shared" si="144"/>
        <v>2.836664112321718</v>
      </c>
      <c r="BC66" s="157">
        <f t="shared" si="145"/>
        <v>2.8867760203735386</v>
      </c>
      <c r="BD66" s="157">
        <f t="shared" si="146"/>
        <v>2.7070658317395395</v>
      </c>
      <c r="BE66" s="157" t="str">
        <f>IF(AL66="","",(AL66/R66)*10)</f>
        <v/>
      </c>
      <c r="BF66" s="52" t="str">
        <f t="shared" si="118"/>
        <v/>
      </c>
    </row>
    <row r="67" spans="1:58" ht="20.100000000000001" customHeight="1" thickBot="1">
      <c r="A67" s="122" t="s">
        <v>87</v>
      </c>
      <c r="B67" s="196">
        <f>SUM(B60:B62)</f>
        <v>301452.82000000007</v>
      </c>
      <c r="C67" s="155">
        <f>SUM(C60:C62)</f>
        <v>388105.86999999988</v>
      </c>
      <c r="D67" s="155">
        <f>IF(D62="","",SUM(D60:D62))</f>
        <v>380957.63999999966</v>
      </c>
      <c r="E67" s="155">
        <f t="shared" ref="E67:N67" si="157">IF(E62="","",SUM(E60:E62))</f>
        <v>378869.0400000001</v>
      </c>
      <c r="F67" s="155">
        <f t="shared" si="157"/>
        <v>396865.16000000021</v>
      </c>
      <c r="G67" s="155">
        <f t="shared" si="157"/>
        <v>336903.74</v>
      </c>
      <c r="H67" s="155">
        <f t="shared" si="157"/>
        <v>311374.30999999976</v>
      </c>
      <c r="I67" s="155">
        <f t="shared" si="157"/>
        <v>337617.05000000005</v>
      </c>
      <c r="J67" s="155">
        <f t="shared" si="157"/>
        <v>314897.43999999994</v>
      </c>
      <c r="K67" s="155">
        <f t="shared" si="157"/>
        <v>372869.66999999981</v>
      </c>
      <c r="L67" s="155">
        <f t="shared" si="157"/>
        <v>493444.35000000033</v>
      </c>
      <c r="M67" s="155">
        <f t="shared" si="157"/>
        <v>455271.89999999967</v>
      </c>
      <c r="N67" s="155">
        <f t="shared" si="157"/>
        <v>469176.04999999987</v>
      </c>
      <c r="O67" s="155">
        <f t="shared" ref="O67:Q67" si="158">IF(O62="","",SUM(O60:O62))</f>
        <v>416430.29999999993</v>
      </c>
      <c r="P67" s="155">
        <f t="shared" ref="P67" si="159">IF(P62="","",SUM(P60:P62))</f>
        <v>491894.40999999986</v>
      </c>
      <c r="Q67" s="155">
        <f t="shared" si="158"/>
        <v>479969.40999999957</v>
      </c>
      <c r="R67" s="155" t="str">
        <f>IF(R62="","",SUM(R60:R62))</f>
        <v/>
      </c>
      <c r="S67" s="55" t="str">
        <f t="shared" si="137"/>
        <v/>
      </c>
      <c r="U67" s="110" t="s">
        <v>87</v>
      </c>
      <c r="V67" s="196">
        <f>SUM(V60:V62)</f>
        <v>63838.016000000018</v>
      </c>
      <c r="W67" s="155">
        <f>SUM(W60:W62)</f>
        <v>79380.659999999989</v>
      </c>
      <c r="X67" s="155">
        <f>IF(X62="","",SUM(X60:X62))</f>
        <v>89950.456999999995</v>
      </c>
      <c r="Y67" s="155">
        <f>IF(Y62="","",SUM(Y60:Y62))</f>
        <v>90706.435000000056</v>
      </c>
      <c r="Z67" s="155">
        <f t="shared" ref="Z67:AL67" si="160">IF(Z62="","",SUM(Z60:Z62))</f>
        <v>98610.478999999992</v>
      </c>
      <c r="AA67" s="155">
        <f t="shared" si="160"/>
        <v>84566.343999999997</v>
      </c>
      <c r="AB67" s="155">
        <f t="shared" si="160"/>
        <v>90045.485000000015</v>
      </c>
      <c r="AC67" s="155">
        <f t="shared" si="160"/>
        <v>94962.186000000016</v>
      </c>
      <c r="AD67" s="155">
        <f t="shared" si="160"/>
        <v>95891.539000000004</v>
      </c>
      <c r="AE67" s="155">
        <f t="shared" si="160"/>
        <v>103388.924</v>
      </c>
      <c r="AF67" s="155">
        <f t="shared" si="160"/>
        <v>140739.50200000001</v>
      </c>
      <c r="AG67" s="155">
        <f t="shared" si="160"/>
        <v>135949.3170000001</v>
      </c>
      <c r="AH67" s="155">
        <f t="shared" si="160"/>
        <v>144292.45000000004</v>
      </c>
      <c r="AI67" s="155">
        <f t="shared" ref="AI67:AJ67" si="161">IF(AI62="","",SUM(AI60:AI62))</f>
        <v>128817.85499999998</v>
      </c>
      <c r="AJ67" s="155">
        <f t="shared" si="161"/>
        <v>154177.83399999989</v>
      </c>
      <c r="AK67" s="155">
        <f t="shared" si="160"/>
        <v>151931.82</v>
      </c>
      <c r="AL67" s="123" t="str">
        <f t="shared" si="160"/>
        <v/>
      </c>
      <c r="AM67" s="55" t="str">
        <f t="shared" si="120"/>
        <v/>
      </c>
      <c r="AO67" s="200">
        <f t="shared" si="131"/>
        <v>2.1176785143360082</v>
      </c>
      <c r="AP67" s="158">
        <f t="shared" si="131"/>
        <v>2.0453352071175841</v>
      </c>
      <c r="AQ67" s="158">
        <f t="shared" ref="AQ67:BB67" si="162">IF(X62="","",(X67/D67)*10)</f>
        <v>2.3611669003409426</v>
      </c>
      <c r="AR67" s="158">
        <f t="shared" si="162"/>
        <v>2.3941369028200361</v>
      </c>
      <c r="AS67" s="158">
        <f t="shared" si="162"/>
        <v>2.4847350923925884</v>
      </c>
      <c r="AT67" s="158">
        <f t="shared" si="162"/>
        <v>2.5101040433685897</v>
      </c>
      <c r="AU67" s="158">
        <f t="shared" si="162"/>
        <v>2.8918726467832263</v>
      </c>
      <c r="AV67" s="158">
        <f t="shared" si="162"/>
        <v>2.8127189074129992</v>
      </c>
      <c r="AW67" s="158">
        <f t="shared" si="162"/>
        <v>3.045167309076886</v>
      </c>
      <c r="AX67" s="158">
        <f t="shared" si="162"/>
        <v>2.7727898597920304</v>
      </c>
      <c r="AY67" s="158">
        <f t="shared" si="162"/>
        <v>2.852185905056972</v>
      </c>
      <c r="AZ67" s="158">
        <f t="shared" si="162"/>
        <v>2.9861126285193573</v>
      </c>
      <c r="BA67" s="158">
        <f t="shared" si="162"/>
        <v>3.0754436421040694</v>
      </c>
      <c r="BB67" s="158">
        <f t="shared" si="162"/>
        <v>3.093383334497994</v>
      </c>
      <c r="BC67" s="158">
        <f t="shared" ref="BC67" si="163">IF(AJ62="","",(AJ67/P67)*10)</f>
        <v>3.1343684918070109</v>
      </c>
      <c r="BD67" s="158">
        <f t="shared" ref="BD67" si="164">IF(AK62="","",(AK67/Q67)*10)</f>
        <v>3.1654479813619818</v>
      </c>
      <c r="BE67" s="300" t="str">
        <f>IF(AL67="","",(AL67/R67)*10)</f>
        <v/>
      </c>
      <c r="BF67" s="55" t="str">
        <f t="shared" si="118"/>
        <v/>
      </c>
    </row>
    <row r="68" spans="1:58"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</row>
  </sheetData>
  <mergeCells count="24">
    <mergeCell ref="AO48:BE48"/>
    <mergeCell ref="BF48:BF49"/>
    <mergeCell ref="A48:A49"/>
    <mergeCell ref="B48:R48"/>
    <mergeCell ref="S48:S49"/>
    <mergeCell ref="U48:U49"/>
    <mergeCell ref="V48:AL48"/>
    <mergeCell ref="AM48:AM49"/>
    <mergeCell ref="AO4:BE4"/>
    <mergeCell ref="BF4:BF5"/>
    <mergeCell ref="A26:A27"/>
    <mergeCell ref="B26:R26"/>
    <mergeCell ref="S26:S27"/>
    <mergeCell ref="U26:U27"/>
    <mergeCell ref="V26:AL26"/>
    <mergeCell ref="AM26:AM27"/>
    <mergeCell ref="AO26:BE26"/>
    <mergeCell ref="BF26:BF27"/>
    <mergeCell ref="A4:A5"/>
    <mergeCell ref="B4:R4"/>
    <mergeCell ref="S4:S5"/>
    <mergeCell ref="U4:U5"/>
    <mergeCell ref="V4:AL4"/>
    <mergeCell ref="AM4:AM5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horizontalDpi="4294967292" r:id="rId1"/>
  <ignoredErrors>
    <ignoredError sqref="B20:O23 B42:O45 V43:AI45 B64:O67 AK64:AK67 V42:AH42 AK20:AL23 R42:R45 Q64:Q67 R65 AL64:AL65 Q20:Q23 V20:AI23 V64:AI67 P64 P65:P67 AJ20:AJ23 P42:Q45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8BCDCEAD-5C4C-4E32-B29F-C660A91D5DE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S7:S23</xm:sqref>
        </x14:conditionalFormatting>
        <x14:conditionalFormatting xmlns:xm="http://schemas.microsoft.com/office/excel/2006/main">
          <x14:cfRule type="iconSet" priority="6" id="{141B6E63-E2E8-4A2C-890A-51D7C93EC6E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S29:S45</xm:sqref>
        </x14:conditionalFormatting>
        <x14:conditionalFormatting xmlns:xm="http://schemas.microsoft.com/office/excel/2006/main">
          <x14:cfRule type="iconSet" priority="3" id="{163425CA-2F84-47B4-9147-5552B1E3D27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S51:S67</xm:sqref>
        </x14:conditionalFormatting>
        <x14:conditionalFormatting xmlns:xm="http://schemas.microsoft.com/office/excel/2006/main">
          <x14:cfRule type="iconSet" priority="7" id="{EE184354-002F-4273-9131-1647D37378C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AM7:AM23</xm:sqref>
        </x14:conditionalFormatting>
        <x14:conditionalFormatting xmlns:xm="http://schemas.microsoft.com/office/excel/2006/main">
          <x14:cfRule type="iconSet" priority="4" id="{72C6261A-9F47-492C-A85C-83F9BEE499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AM29:AM45</xm:sqref>
        </x14:conditionalFormatting>
        <x14:conditionalFormatting xmlns:xm="http://schemas.microsoft.com/office/excel/2006/main">
          <x14:cfRule type="iconSet" priority="1" id="{F4B6B522-4152-4719-BED7-237DB88C5E0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AM51:AM67</xm:sqref>
        </x14:conditionalFormatting>
        <x14:conditionalFormatting xmlns:xm="http://schemas.microsoft.com/office/excel/2006/main">
          <x14:cfRule type="iconSet" priority="8" id="{4F385933-1276-409F-B758-292E60CF23D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BF7:BF23</xm:sqref>
        </x14:conditionalFormatting>
        <x14:conditionalFormatting xmlns:xm="http://schemas.microsoft.com/office/excel/2006/main">
          <x14:cfRule type="iconSet" priority="5" id="{88FA91D6-6847-499C-B3F4-1AD995D33CD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BF29:BF45</xm:sqref>
        </x14:conditionalFormatting>
        <x14:conditionalFormatting xmlns:xm="http://schemas.microsoft.com/office/excel/2006/main">
          <x14:cfRule type="iconSet" priority="2" id="{94A2CF14-3F08-4E48-A860-A2DBE937CDA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BF51:BF67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F998-E955-4669-9D3B-DB951B0F03B3}">
  <sheetPr>
    <pageSetUpPr fitToPage="1"/>
  </sheetPr>
  <dimension ref="A1:BI70"/>
  <sheetViews>
    <sheetView showGridLines="0" topLeftCell="AN1" zoomScaleNormal="100" workbookViewId="0">
      <selection activeCell="BE59" sqref="BE59:BF61"/>
    </sheetView>
  </sheetViews>
  <sheetFormatPr defaultRowHeight="15"/>
  <cols>
    <col min="1" max="1" width="18.7109375" customWidth="1"/>
    <col min="2" max="3" width="9.7109375" bestFit="1" customWidth="1"/>
    <col min="6" max="15" width="9.7109375" bestFit="1" customWidth="1"/>
    <col min="16" max="16" width="9.7109375" customWidth="1"/>
    <col min="19" max="19" width="10.140625" customWidth="1"/>
    <col min="20" max="20" width="1.7109375" customWidth="1"/>
    <col min="21" max="21" width="18.7109375" hidden="1" customWidth="1"/>
    <col min="39" max="39" width="10" customWidth="1"/>
    <col min="40" max="40" width="1.7109375" customWidth="1"/>
    <col min="58" max="58" width="10" customWidth="1"/>
    <col min="60" max="61" width="9.140625" style="101"/>
  </cols>
  <sheetData>
    <row r="1" spans="1:61" ht="15.75">
      <c r="A1" s="4" t="s">
        <v>96</v>
      </c>
    </row>
    <row r="3" spans="1:61" ht="15.75" thickBot="1">
      <c r="M3" s="119"/>
      <c r="N3" s="119"/>
      <c r="O3" s="119"/>
      <c r="P3" s="119"/>
      <c r="Q3" s="119"/>
      <c r="S3" s="205" t="s">
        <v>1</v>
      </c>
      <c r="AM3" s="286">
        <v>1000</v>
      </c>
      <c r="BF3" s="286" t="s">
        <v>46</v>
      </c>
    </row>
    <row r="4" spans="1:61" ht="20.100000000000001" customHeight="1">
      <c r="A4" s="466" t="s">
        <v>3</v>
      </c>
      <c r="B4" s="468" t="s">
        <v>70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3"/>
      <c r="S4" s="471" t="s">
        <v>149</v>
      </c>
      <c r="U4" s="469" t="s">
        <v>3</v>
      </c>
      <c r="V4" s="461" t="s">
        <v>70</v>
      </c>
      <c r="W4" s="462"/>
      <c r="X4" s="462"/>
      <c r="Y4" s="462"/>
      <c r="Z4" s="462"/>
      <c r="AA4" s="462"/>
      <c r="AB4" s="462"/>
      <c r="AC4" s="462"/>
      <c r="AD4" s="462"/>
      <c r="AE4" s="462"/>
      <c r="AF4" s="462"/>
      <c r="AG4" s="462"/>
      <c r="AH4" s="462"/>
      <c r="AI4" s="462"/>
      <c r="AJ4" s="462"/>
      <c r="AK4" s="462"/>
      <c r="AL4" s="463"/>
      <c r="AM4" s="473" t="s">
        <v>149</v>
      </c>
      <c r="AO4" s="461" t="s">
        <v>70</v>
      </c>
      <c r="AP4" s="462"/>
      <c r="AQ4" s="462"/>
      <c r="AR4" s="462"/>
      <c r="AS4" s="462"/>
      <c r="AT4" s="462"/>
      <c r="AU4" s="462"/>
      <c r="AV4" s="462"/>
      <c r="AW4" s="462"/>
      <c r="AX4" s="462"/>
      <c r="AY4" s="462"/>
      <c r="AZ4" s="462"/>
      <c r="BA4" s="462"/>
      <c r="BB4" s="462"/>
      <c r="BC4" s="462"/>
      <c r="BD4" s="462"/>
      <c r="BE4" s="463"/>
      <c r="BF4" s="471" t="s">
        <v>149</v>
      </c>
    </row>
    <row r="5" spans="1:61" ht="20.100000000000001" customHeight="1" thickBot="1">
      <c r="A5" s="467"/>
      <c r="B5" s="99">
        <v>2010</v>
      </c>
      <c r="C5" s="135">
        <v>2011</v>
      </c>
      <c r="D5" s="135">
        <v>2012</v>
      </c>
      <c r="E5" s="135">
        <v>2013</v>
      </c>
      <c r="F5" s="135">
        <v>2014</v>
      </c>
      <c r="G5" s="135">
        <v>2015</v>
      </c>
      <c r="H5" s="135">
        <v>2016</v>
      </c>
      <c r="I5" s="135">
        <v>2017</v>
      </c>
      <c r="J5" s="135">
        <v>2018</v>
      </c>
      <c r="K5" s="135">
        <v>2019</v>
      </c>
      <c r="L5" s="135">
        <v>2020</v>
      </c>
      <c r="M5" s="135">
        <v>2021</v>
      </c>
      <c r="N5" s="135">
        <v>2022</v>
      </c>
      <c r="O5" s="135">
        <v>2023</v>
      </c>
      <c r="P5" s="135">
        <v>2024</v>
      </c>
      <c r="Q5" s="135">
        <v>2025</v>
      </c>
      <c r="R5" s="133">
        <v>2026</v>
      </c>
      <c r="S5" s="472"/>
      <c r="U5" s="470"/>
      <c r="V5" s="25">
        <v>2010</v>
      </c>
      <c r="W5" s="135">
        <v>2011</v>
      </c>
      <c r="X5" s="135">
        <v>2012</v>
      </c>
      <c r="Y5" s="135">
        <v>2013</v>
      </c>
      <c r="Z5" s="135">
        <v>2014</v>
      </c>
      <c r="AA5" s="135">
        <v>2015</v>
      </c>
      <c r="AB5" s="135">
        <v>2016</v>
      </c>
      <c r="AC5" s="135">
        <v>2017</v>
      </c>
      <c r="AD5" s="135">
        <v>2018</v>
      </c>
      <c r="AE5" s="135">
        <v>2019</v>
      </c>
      <c r="AF5" s="135">
        <v>2020</v>
      </c>
      <c r="AG5" s="135">
        <v>2021</v>
      </c>
      <c r="AH5" s="135">
        <v>2022</v>
      </c>
      <c r="AI5" s="135">
        <v>2023</v>
      </c>
      <c r="AJ5" s="135">
        <v>2024</v>
      </c>
      <c r="AK5" s="135">
        <v>2025</v>
      </c>
      <c r="AL5" s="133">
        <v>2026</v>
      </c>
      <c r="AM5" s="474"/>
      <c r="AO5" s="25">
        <v>2010</v>
      </c>
      <c r="AP5" s="135">
        <v>2011</v>
      </c>
      <c r="AQ5" s="135">
        <v>2012</v>
      </c>
      <c r="AR5" s="135">
        <v>2013</v>
      </c>
      <c r="AS5" s="135">
        <v>2014</v>
      </c>
      <c r="AT5" s="135">
        <v>2015</v>
      </c>
      <c r="AU5" s="135">
        <v>2016</v>
      </c>
      <c r="AV5" s="135">
        <v>2017</v>
      </c>
      <c r="AW5" s="135">
        <v>2018</v>
      </c>
      <c r="AX5" s="135">
        <v>2019</v>
      </c>
      <c r="AY5" s="135">
        <v>2020</v>
      </c>
      <c r="AZ5" s="135">
        <v>2021</v>
      </c>
      <c r="BA5" s="135">
        <v>2022</v>
      </c>
      <c r="BB5" s="135">
        <v>2023</v>
      </c>
      <c r="BC5" s="135">
        <v>2024</v>
      </c>
      <c r="BD5" s="135">
        <v>2025</v>
      </c>
      <c r="BE5" s="133">
        <v>2026</v>
      </c>
      <c r="BF5" s="472"/>
      <c r="BH5" s="287">
        <v>2013</v>
      </c>
      <c r="BI5" s="287">
        <v>2014</v>
      </c>
    </row>
    <row r="6" spans="1:61" ht="3" customHeight="1" thickBot="1">
      <c r="A6" s="288"/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1"/>
      <c r="U6" s="288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0"/>
      <c r="AJ6" s="290"/>
      <c r="AK6" s="290"/>
      <c r="AL6" s="290"/>
      <c r="AM6" s="291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9"/>
    </row>
    <row r="7" spans="1:61" ht="20.100000000000001" customHeight="1">
      <c r="A7" s="120" t="s">
        <v>72</v>
      </c>
      <c r="B7" s="39">
        <v>112208.21</v>
      </c>
      <c r="C7" s="153">
        <v>125412.47000000002</v>
      </c>
      <c r="D7" s="153">
        <v>111648.51</v>
      </c>
      <c r="E7" s="153">
        <v>101032.48999999999</v>
      </c>
      <c r="F7" s="153">
        <v>181499.08999999997</v>
      </c>
      <c r="G7" s="153">
        <v>165515.38999999981</v>
      </c>
      <c r="H7" s="153">
        <v>127441.33000000005</v>
      </c>
      <c r="I7" s="153">
        <v>165564.63999999996</v>
      </c>
      <c r="J7" s="204">
        <v>108022.51</v>
      </c>
      <c r="K7" s="204">
        <v>201133.06000000003</v>
      </c>
      <c r="L7" s="204">
        <v>231418.47</v>
      </c>
      <c r="M7" s="204">
        <v>214311.47</v>
      </c>
      <c r="N7" s="204">
        <v>189490.67999999967</v>
      </c>
      <c r="O7" s="204">
        <v>210798.97</v>
      </c>
      <c r="P7" s="204">
        <v>144430.93999999997</v>
      </c>
      <c r="Q7" s="204">
        <v>143184.45999999982</v>
      </c>
      <c r="R7" s="112">
        <v>147090.98000000004</v>
      </c>
      <c r="S7" s="61">
        <f>IF(R7="","",(R7-Q7)/Q7)</f>
        <v>2.7283128350661989E-2</v>
      </c>
      <c r="U7" s="109" t="s">
        <v>72</v>
      </c>
      <c r="V7" s="39">
        <v>5046.811999999999</v>
      </c>
      <c r="W7" s="153">
        <v>5419.8780000000006</v>
      </c>
      <c r="X7" s="153">
        <v>5376.692</v>
      </c>
      <c r="Y7" s="153">
        <v>8185.9700000000021</v>
      </c>
      <c r="Z7" s="153">
        <v>9253.7109999999993</v>
      </c>
      <c r="AA7" s="153">
        <v>8018.4579999999987</v>
      </c>
      <c r="AB7" s="153">
        <v>7549.5260000000026</v>
      </c>
      <c r="AC7" s="153">
        <v>9256.76</v>
      </c>
      <c r="AD7" s="153">
        <v>8429.6530000000002</v>
      </c>
      <c r="AE7" s="153">
        <v>12162.242999999999</v>
      </c>
      <c r="AF7" s="153">
        <v>14395.186999999998</v>
      </c>
      <c r="AG7" s="153">
        <v>11537.55599999999</v>
      </c>
      <c r="AH7" s="153">
        <v>12256.628999999999</v>
      </c>
      <c r="AI7" s="153">
        <v>14702.600000000002</v>
      </c>
      <c r="AJ7" s="153">
        <v>10034.434000000005</v>
      </c>
      <c r="AK7" s="153">
        <v>11749.783000000005</v>
      </c>
      <c r="AL7" s="112">
        <v>11587.227000000006</v>
      </c>
      <c r="AM7" s="61">
        <f>IF(AL7="","",(AL7-AK7)/AK7)</f>
        <v>-1.3834808693913634E-2</v>
      </c>
      <c r="AO7" s="124">
        <f t="shared" ref="AO7:AO16" si="0">(V7/B7)*10</f>
        <v>0.44977207995742902</v>
      </c>
      <c r="AP7" s="156">
        <f t="shared" ref="AP7:AP16" si="1">(W7/C7)*10</f>
        <v>0.43216420185329257</v>
      </c>
      <c r="AQ7" s="156">
        <f t="shared" ref="AQ7:AQ16" si="2">(X7/D7)*10</f>
        <v>0.48157310832003042</v>
      </c>
      <c r="AR7" s="156">
        <f t="shared" ref="AR7:AR16" si="3">(Y7/E7)*10</f>
        <v>0.81023144139078462</v>
      </c>
      <c r="AS7" s="156">
        <f t="shared" ref="AS7:AS16" si="4">(Z7/F7)*10</f>
        <v>0.50984889235532815</v>
      </c>
      <c r="AT7" s="156">
        <f t="shared" ref="AT7:AT16" si="5">(AA7/G7)*10</f>
        <v>0.48445392298565154</v>
      </c>
      <c r="AU7" s="156">
        <f t="shared" ref="AU7:AU16" si="6">(AB7/H7)*10</f>
        <v>0.5923922796474268</v>
      </c>
      <c r="AV7" s="156">
        <f t="shared" ref="AV7:AV16" si="7">(AC7/I7)*10</f>
        <v>0.55910247502123656</v>
      </c>
      <c r="AW7" s="156">
        <f t="shared" ref="AW7:AW16" si="8">(AD7/J7)*10</f>
        <v>0.78036077850810914</v>
      </c>
      <c r="AX7" s="156">
        <f t="shared" ref="AX7:AX16" si="9">(AE7/K7)*10</f>
        <v>0.60468642002463424</v>
      </c>
      <c r="AY7" s="156">
        <f t="shared" ref="AY7:AY16" si="10">(AF7/L7)*10</f>
        <v>0.62204140404177755</v>
      </c>
      <c r="AZ7" s="156">
        <f t="shared" ref="AZ7:AZ16" si="11">(AG7/M7)*10</f>
        <v>0.53835457336931103</v>
      </c>
      <c r="BA7" s="156">
        <f t="shared" ref="BA7:BA16" si="12">(AH7/N7)*10</f>
        <v>0.64681962194657916</v>
      </c>
      <c r="BB7" s="156">
        <f t="shared" ref="BB7:BB22" si="13">(AI7/O7)*10</f>
        <v>0.69747020111151403</v>
      </c>
      <c r="BC7" s="156">
        <f t="shared" ref="BC7:BC22" si="14">(AJ7/P7)*10</f>
        <v>0.69475653900750123</v>
      </c>
      <c r="BD7" s="156">
        <f t="shared" ref="BD7:BE22" si="15">(AK7/Q7)*10</f>
        <v>0.82060462427277503</v>
      </c>
      <c r="BE7" s="156">
        <f t="shared" ref="BE7:BE19" si="16">(AL7/R7)*10</f>
        <v>0.78775918142635282</v>
      </c>
      <c r="BF7" s="61">
        <f t="shared" ref="BF7:BF23" si="17">IF(BE7="","",(BE7-BD7)/BD7)</f>
        <v>-4.0025905137361428E-2</v>
      </c>
      <c r="BH7" s="105"/>
      <c r="BI7" s="105"/>
    </row>
    <row r="8" spans="1:61" ht="20.100000000000001" customHeight="1">
      <c r="A8" s="121" t="s">
        <v>73</v>
      </c>
      <c r="B8" s="19">
        <v>103876.33999999997</v>
      </c>
      <c r="C8" s="154">
        <v>109703.67999999998</v>
      </c>
      <c r="D8" s="154">
        <v>90718.43</v>
      </c>
      <c r="E8" s="154">
        <v>91462.49</v>
      </c>
      <c r="F8" s="154">
        <v>178750.52</v>
      </c>
      <c r="G8" s="154">
        <v>189327.78999999998</v>
      </c>
      <c r="H8" s="154">
        <v>161032.97</v>
      </c>
      <c r="I8" s="154">
        <v>180460.41999999998</v>
      </c>
      <c r="J8" s="202">
        <v>101175.85</v>
      </c>
      <c r="K8" s="202">
        <v>239012.21</v>
      </c>
      <c r="L8" s="202">
        <v>200385.87</v>
      </c>
      <c r="M8" s="202">
        <v>256727.69999999998</v>
      </c>
      <c r="N8" s="202">
        <v>265654.01999999973</v>
      </c>
      <c r="O8" s="202">
        <v>255504.85999999996</v>
      </c>
      <c r="P8" s="202">
        <v>163866.36999999994</v>
      </c>
      <c r="Q8" s="202">
        <v>157871.73999999964</v>
      </c>
      <c r="R8" s="119">
        <v>154981.70999999982</v>
      </c>
      <c r="S8" s="52">
        <f t="shared" ref="S8:S23" si="18">IF(R8="","",(R8-Q8)/Q8)</f>
        <v>-1.830618956882233E-2</v>
      </c>
      <c r="U8" s="109" t="s">
        <v>73</v>
      </c>
      <c r="V8" s="19">
        <v>4875.3999999999996</v>
      </c>
      <c r="W8" s="154">
        <v>5047.22</v>
      </c>
      <c r="X8" s="154">
        <v>4979.2489999999998</v>
      </c>
      <c r="Y8" s="154">
        <v>7645.0780000000004</v>
      </c>
      <c r="Z8" s="154">
        <v>9124.9479999999967</v>
      </c>
      <c r="AA8" s="154">
        <v>9271.5960000000014</v>
      </c>
      <c r="AB8" s="154">
        <v>8398.7909999999993</v>
      </c>
      <c r="AC8" s="154">
        <v>10079.532000000001</v>
      </c>
      <c r="AD8" s="154">
        <v>9460.1350000000002</v>
      </c>
      <c r="AE8" s="154">
        <v>13827.451999999999</v>
      </c>
      <c r="AF8" s="154">
        <v>13178.782000000005</v>
      </c>
      <c r="AG8" s="154">
        <v>12834.916000000007</v>
      </c>
      <c r="AH8" s="154">
        <v>17027.523999999998</v>
      </c>
      <c r="AI8" s="154">
        <v>16408.731999999996</v>
      </c>
      <c r="AJ8" s="154">
        <v>11476.990000000002</v>
      </c>
      <c r="AK8" s="154">
        <v>11587.444999999996</v>
      </c>
      <c r="AL8" s="119">
        <v>12691.485999999994</v>
      </c>
      <c r="AM8" s="52">
        <f t="shared" ref="AM8:AM23" si="19">IF(AL8="","",(AL8-AK8)/AK8)</f>
        <v>9.527907144327312E-2</v>
      </c>
      <c r="AO8" s="125">
        <f t="shared" si="0"/>
        <v>0.46934653261753362</v>
      </c>
      <c r="AP8" s="157">
        <f t="shared" si="1"/>
        <v>0.46007754707955117</v>
      </c>
      <c r="AQ8" s="157">
        <f t="shared" si="2"/>
        <v>0.54886851547144277</v>
      </c>
      <c r="AR8" s="157">
        <f t="shared" si="3"/>
        <v>0.83587031142493495</v>
      </c>
      <c r="AS8" s="157">
        <f t="shared" si="4"/>
        <v>0.51048511635099003</v>
      </c>
      <c r="AT8" s="157">
        <f t="shared" si="5"/>
        <v>0.48971130968147902</v>
      </c>
      <c r="AU8" s="157">
        <f t="shared" si="6"/>
        <v>0.52155723141664712</v>
      </c>
      <c r="AV8" s="157">
        <f t="shared" si="7"/>
        <v>0.55854530317506745</v>
      </c>
      <c r="AW8" s="157">
        <f t="shared" si="8"/>
        <v>0.93501907816934571</v>
      </c>
      <c r="AX8" s="157">
        <f t="shared" si="9"/>
        <v>0.57852492138372347</v>
      </c>
      <c r="AY8" s="157">
        <f t="shared" si="10"/>
        <v>0.65767022395341579</v>
      </c>
      <c r="AZ8" s="157">
        <f t="shared" si="11"/>
        <v>0.49994277984027458</v>
      </c>
      <c r="BA8" s="157">
        <f t="shared" si="12"/>
        <v>0.64096617096176511</v>
      </c>
      <c r="BB8" s="157">
        <f t="shared" si="13"/>
        <v>0.6422082147478525</v>
      </c>
      <c r="BC8" s="157">
        <f t="shared" si="14"/>
        <v>0.70038715082295444</v>
      </c>
      <c r="BD8" s="157">
        <f t="shared" si="15"/>
        <v>0.73397841817668075</v>
      </c>
      <c r="BE8" s="157">
        <f t="shared" si="16"/>
        <v>0.81890217884420091</v>
      </c>
      <c r="BF8" s="52">
        <f t="shared" si="17"/>
        <v>0.1157033484424301</v>
      </c>
      <c r="BH8" s="105"/>
      <c r="BI8" s="105"/>
    </row>
    <row r="9" spans="1:61" ht="20.100000000000001" customHeight="1">
      <c r="A9" s="121" t="s">
        <v>74</v>
      </c>
      <c r="B9" s="19">
        <v>167912.4499999999</v>
      </c>
      <c r="C9" s="154">
        <v>125645.36999999997</v>
      </c>
      <c r="D9" s="154">
        <v>135794.10999999996</v>
      </c>
      <c r="E9" s="154">
        <v>78438.490000000034</v>
      </c>
      <c r="F9" s="154">
        <v>159258.74000000002</v>
      </c>
      <c r="G9" s="154">
        <v>179781.25999999998</v>
      </c>
      <c r="H9" s="154">
        <v>158298.96</v>
      </c>
      <c r="I9" s="154">
        <v>184761.43000000002</v>
      </c>
      <c r="J9" s="202">
        <v>131254.85999999999</v>
      </c>
      <c r="K9" s="202">
        <v>209750.07</v>
      </c>
      <c r="L9" s="202">
        <v>209116.09</v>
      </c>
      <c r="M9" s="202">
        <v>346835.91000000079</v>
      </c>
      <c r="N9" s="202">
        <v>197485.24999999974</v>
      </c>
      <c r="O9" s="202">
        <v>307519.83</v>
      </c>
      <c r="P9" s="202">
        <v>152411.76000000004</v>
      </c>
      <c r="Q9" s="202">
        <v>141321.0399999998</v>
      </c>
      <c r="R9" s="119">
        <v>146624.04999999996</v>
      </c>
      <c r="S9" s="52">
        <f t="shared" si="18"/>
        <v>3.7524561098617459E-2</v>
      </c>
      <c r="U9" s="109" t="s">
        <v>74</v>
      </c>
      <c r="V9" s="19">
        <v>7464.3919999999998</v>
      </c>
      <c r="W9" s="154">
        <v>5720.5099999999993</v>
      </c>
      <c r="X9" s="154">
        <v>6851.9379999999956</v>
      </c>
      <c r="Y9" s="154">
        <v>7142.3209999999999</v>
      </c>
      <c r="Z9" s="154">
        <v>8172.4949999999981</v>
      </c>
      <c r="AA9" s="154">
        <v>8953.7059999999983</v>
      </c>
      <c r="AB9" s="154">
        <v>8549.0249999999996</v>
      </c>
      <c r="AC9" s="154">
        <v>9978.1299999999992</v>
      </c>
      <c r="AD9" s="154">
        <v>10309.046</v>
      </c>
      <c r="AE9" s="154">
        <v>11853.175999999999</v>
      </c>
      <c r="AF9" s="154">
        <v>12973.125000000002</v>
      </c>
      <c r="AG9" s="154">
        <v>17902.007000000001</v>
      </c>
      <c r="AH9" s="154">
        <v>13839.738000000005</v>
      </c>
      <c r="AI9" s="154">
        <v>20309.122000000007</v>
      </c>
      <c r="AJ9" s="154">
        <v>12319.741000000005</v>
      </c>
      <c r="AK9" s="154">
        <v>12363.312999999998</v>
      </c>
      <c r="AL9" s="119">
        <v>13653.688000000002</v>
      </c>
      <c r="AM9" s="52">
        <f t="shared" si="19"/>
        <v>0.1043712959463215</v>
      </c>
      <c r="AO9" s="125">
        <f t="shared" si="0"/>
        <v>0.44454071154342661</v>
      </c>
      <c r="AP9" s="157">
        <f t="shared" si="1"/>
        <v>0.45529015514061527</v>
      </c>
      <c r="AQ9" s="157">
        <f t="shared" si="2"/>
        <v>0.50458285709151873</v>
      </c>
      <c r="AR9" s="157">
        <f t="shared" si="3"/>
        <v>0.9105632961572816</v>
      </c>
      <c r="AS9" s="157">
        <f t="shared" si="4"/>
        <v>0.51315833592555093</v>
      </c>
      <c r="AT9" s="157">
        <f t="shared" si="5"/>
        <v>0.49803333228390984</v>
      </c>
      <c r="AU9" s="157">
        <f t="shared" si="6"/>
        <v>0.54005566429495178</v>
      </c>
      <c r="AV9" s="157">
        <f t="shared" si="7"/>
        <v>0.54005481555322443</v>
      </c>
      <c r="AW9" s="157">
        <f t="shared" si="8"/>
        <v>0.78542204075338629</v>
      </c>
      <c r="AX9" s="157">
        <f t="shared" si="9"/>
        <v>0.56510951343186677</v>
      </c>
      <c r="AY9" s="157">
        <f t="shared" si="10"/>
        <v>0.62037909182406781</v>
      </c>
      <c r="AZ9" s="157">
        <f t="shared" si="11"/>
        <v>0.51615206164782534</v>
      </c>
      <c r="BA9" s="157">
        <f t="shared" si="12"/>
        <v>0.70079856596885204</v>
      </c>
      <c r="BB9" s="157">
        <f t="shared" si="13"/>
        <v>0.66041666321160508</v>
      </c>
      <c r="BC9" s="157">
        <f t="shared" si="14"/>
        <v>0.80831958111368851</v>
      </c>
      <c r="BD9" s="157">
        <f t="shared" si="15"/>
        <v>0.87483880673394532</v>
      </c>
      <c r="BE9" s="157">
        <f t="shared" ref="BE9" si="20">(AL9/R9)*10</f>
        <v>0.93120385093714209</v>
      </c>
      <c r="BF9" s="52">
        <f t="shared" ref="BF9" si="21">IF(BE9="","",(BE9-BD9)/BD9)</f>
        <v>6.4429062553392674E-2</v>
      </c>
      <c r="BH9" s="105"/>
      <c r="BI9" s="105"/>
    </row>
    <row r="10" spans="1:61" ht="20.100000000000001" customHeight="1">
      <c r="A10" s="121" t="s">
        <v>75</v>
      </c>
      <c r="B10" s="19">
        <v>170409.85000000006</v>
      </c>
      <c r="C10" s="154">
        <v>125525.65000000001</v>
      </c>
      <c r="D10" s="154">
        <v>131142.06000000003</v>
      </c>
      <c r="E10" s="154">
        <v>111314.47999999998</v>
      </c>
      <c r="F10" s="154">
        <v>139455.4</v>
      </c>
      <c r="G10" s="154">
        <v>172871.54000000007</v>
      </c>
      <c r="H10" s="154">
        <v>120913.15000000001</v>
      </c>
      <c r="I10" s="154">
        <v>195875.86000000002</v>
      </c>
      <c r="J10" s="202">
        <v>150373.06</v>
      </c>
      <c r="K10" s="202">
        <v>244932.87999999998</v>
      </c>
      <c r="L10" s="202">
        <v>233003.39</v>
      </c>
      <c r="M10" s="202">
        <v>238556.85</v>
      </c>
      <c r="N10" s="202">
        <v>208933.37999999986</v>
      </c>
      <c r="O10" s="202">
        <v>266354.15000000014</v>
      </c>
      <c r="P10" s="202">
        <v>162890.09</v>
      </c>
      <c r="Q10" s="202">
        <v>153077.32000000009</v>
      </c>
      <c r="R10" s="119">
        <v>149611.36999999979</v>
      </c>
      <c r="S10" s="52">
        <f t="shared" si="18"/>
        <v>-2.2641825712654891E-2</v>
      </c>
      <c r="U10" s="109" t="s">
        <v>75</v>
      </c>
      <c r="V10" s="19">
        <v>7083.5199999999986</v>
      </c>
      <c r="W10" s="154">
        <v>5734.7760000000007</v>
      </c>
      <c r="X10" s="154">
        <v>6986.2150000000011</v>
      </c>
      <c r="Y10" s="154">
        <v>8949.2860000000001</v>
      </c>
      <c r="Z10" s="154">
        <v>7735.4290000000001</v>
      </c>
      <c r="AA10" s="154">
        <v>8580.4020000000019</v>
      </c>
      <c r="AB10" s="154">
        <v>6742.456000000001</v>
      </c>
      <c r="AC10" s="154">
        <v>10425.911000000004</v>
      </c>
      <c r="AD10" s="154">
        <v>11410.679</v>
      </c>
      <c r="AE10" s="154">
        <v>13024.389000000001</v>
      </c>
      <c r="AF10" s="154">
        <v>14120.863000000001</v>
      </c>
      <c r="AG10" s="154">
        <v>13171.960999999996</v>
      </c>
      <c r="AH10" s="154">
        <v>15339.621000000008</v>
      </c>
      <c r="AI10" s="154">
        <v>17054.146000000001</v>
      </c>
      <c r="AJ10" s="154">
        <v>12259.460000000001</v>
      </c>
      <c r="AK10" s="154">
        <v>12418.105999999992</v>
      </c>
      <c r="AL10" s="119">
        <v>13199.212</v>
      </c>
      <c r="AM10" s="52">
        <f t="shared" si="19"/>
        <v>6.2900574371003715E-2</v>
      </c>
      <c r="AO10" s="125">
        <f t="shared" si="0"/>
        <v>0.41567550232571626</v>
      </c>
      <c r="AP10" s="157">
        <f t="shared" si="1"/>
        <v>0.45686088859129592</v>
      </c>
      <c r="AQ10" s="157">
        <f t="shared" si="2"/>
        <v>0.53272115749897475</v>
      </c>
      <c r="AR10" s="157">
        <f t="shared" si="3"/>
        <v>0.80396422819385238</v>
      </c>
      <c r="AS10" s="157">
        <f t="shared" si="4"/>
        <v>0.55468838065790216</v>
      </c>
      <c r="AT10" s="157">
        <f t="shared" si="5"/>
        <v>0.49634555231011412</v>
      </c>
      <c r="AU10" s="157">
        <f t="shared" si="6"/>
        <v>0.55762801647298088</v>
      </c>
      <c r="AV10" s="157">
        <f t="shared" si="7"/>
        <v>0.53227135799174041</v>
      </c>
      <c r="AW10" s="157">
        <f t="shared" si="8"/>
        <v>0.75882468575155682</v>
      </c>
      <c r="AX10" s="157">
        <f t="shared" si="9"/>
        <v>0.5317533930111793</v>
      </c>
      <c r="AY10" s="157">
        <f t="shared" si="10"/>
        <v>0.60603680487223821</v>
      </c>
      <c r="AZ10" s="157">
        <f t="shared" si="11"/>
        <v>0.55215186652573567</v>
      </c>
      <c r="BA10" s="157">
        <f t="shared" si="12"/>
        <v>0.73418718445085307</v>
      </c>
      <c r="BB10" s="157">
        <f t="shared" si="13"/>
        <v>0.64028084413176933</v>
      </c>
      <c r="BC10" s="157">
        <f t="shared" si="14"/>
        <v>0.75262159901808645</v>
      </c>
      <c r="BD10" s="157">
        <f t="shared" si="15"/>
        <v>0.81123095178305871</v>
      </c>
      <c r="BE10" s="157">
        <f t="shared" ref="BE10" si="22">(AL10/R10)*10</f>
        <v>0.88223321529640542</v>
      </c>
      <c r="BF10" s="52">
        <f t="shared" ref="BF10" si="23">IF(BE10="","",(BE10-BD10)/BD10)</f>
        <v>8.7524105628965579E-2</v>
      </c>
      <c r="BH10" s="105"/>
      <c r="BI10" s="105"/>
    </row>
    <row r="11" spans="1:61" ht="20.100000000000001" customHeight="1">
      <c r="A11" s="121" t="s">
        <v>76</v>
      </c>
      <c r="B11" s="19">
        <v>105742.86999999997</v>
      </c>
      <c r="C11" s="154">
        <v>146772.35999999993</v>
      </c>
      <c r="D11" s="154">
        <v>106191.60999999997</v>
      </c>
      <c r="E11" s="154">
        <v>156740.30999999991</v>
      </c>
      <c r="F11" s="154">
        <v>208322.54999999996</v>
      </c>
      <c r="G11" s="154">
        <v>182102.74999999991</v>
      </c>
      <c r="H11" s="154">
        <v>156318.05000000002</v>
      </c>
      <c r="I11" s="154">
        <v>208364.81999999995</v>
      </c>
      <c r="J11" s="202">
        <v>123404.02</v>
      </c>
      <c r="K11" s="202">
        <v>228431.58000000013</v>
      </c>
      <c r="L11" s="202">
        <v>207366.91000000006</v>
      </c>
      <c r="M11" s="202">
        <v>271945.74000000005</v>
      </c>
      <c r="N11" s="202">
        <v>298254.80000000022</v>
      </c>
      <c r="O11" s="202">
        <v>272003.78999999992</v>
      </c>
      <c r="P11" s="202">
        <v>165110.74999999997</v>
      </c>
      <c r="Q11" s="202">
        <v>152457.48999999993</v>
      </c>
      <c r="R11" s="119">
        <v>125928.65999999989</v>
      </c>
      <c r="S11" s="52">
        <f t="shared" si="18"/>
        <v>-0.17400804643969972</v>
      </c>
      <c r="U11" s="109" t="s">
        <v>76</v>
      </c>
      <c r="V11" s="19">
        <v>5269.9080000000022</v>
      </c>
      <c r="W11" s="154">
        <v>6791.5110000000022</v>
      </c>
      <c r="X11" s="154">
        <v>6331.175000000002</v>
      </c>
      <c r="Y11" s="154">
        <v>12356.189000000002</v>
      </c>
      <c r="Z11" s="154">
        <v>10013.188000000002</v>
      </c>
      <c r="AA11" s="154">
        <v>9709.3430000000008</v>
      </c>
      <c r="AB11" s="154">
        <v>9074.4239999999991</v>
      </c>
      <c r="AC11" s="154">
        <v>11193.306000000002</v>
      </c>
      <c r="AD11" s="154">
        <v>12194.198</v>
      </c>
      <c r="AE11" s="154">
        <v>12392.851000000008</v>
      </c>
      <c r="AF11" s="154">
        <v>10554.120999999999</v>
      </c>
      <c r="AG11" s="154">
        <v>14483.971999999998</v>
      </c>
      <c r="AH11" s="154">
        <v>20503.534999999996</v>
      </c>
      <c r="AI11" s="154">
        <v>18469.30599999999</v>
      </c>
      <c r="AJ11" s="154">
        <v>12356.936000000007</v>
      </c>
      <c r="AK11" s="154">
        <v>13352.638000000003</v>
      </c>
      <c r="AL11" s="119">
        <v>11322.231</v>
      </c>
      <c r="AM11" s="52">
        <f t="shared" si="19"/>
        <v>-0.15206036440140161</v>
      </c>
      <c r="AO11" s="125">
        <f t="shared" si="0"/>
        <v>0.4983700555886183</v>
      </c>
      <c r="AP11" s="157">
        <f t="shared" si="1"/>
        <v>0.46272411236012051</v>
      </c>
      <c r="AQ11" s="157">
        <f t="shared" si="2"/>
        <v>0.59620293919642087</v>
      </c>
      <c r="AR11" s="157">
        <f t="shared" si="3"/>
        <v>0.78832235306922693</v>
      </c>
      <c r="AS11" s="157">
        <f t="shared" si="4"/>
        <v>0.48065790285305188</v>
      </c>
      <c r="AT11" s="157">
        <f t="shared" si="5"/>
        <v>0.53317937263440585</v>
      </c>
      <c r="AU11" s="157">
        <f t="shared" si="6"/>
        <v>0.58051031214885285</v>
      </c>
      <c r="AV11" s="157">
        <f t="shared" si="7"/>
        <v>0.53719749811892448</v>
      </c>
      <c r="AW11" s="157">
        <f t="shared" si="8"/>
        <v>0.98815241189063374</v>
      </c>
      <c r="AX11" s="157">
        <f t="shared" si="9"/>
        <v>0.54251916481950524</v>
      </c>
      <c r="AY11" s="157">
        <f t="shared" si="10"/>
        <v>0.50895878228594893</v>
      </c>
      <c r="AZ11" s="157">
        <f t="shared" si="11"/>
        <v>0.53260521749669598</v>
      </c>
      <c r="BA11" s="157">
        <f t="shared" si="12"/>
        <v>0.68745029417799752</v>
      </c>
      <c r="BB11" s="157">
        <f t="shared" si="13"/>
        <v>0.67900914174762028</v>
      </c>
      <c r="BC11" s="157">
        <f t="shared" si="14"/>
        <v>0.74840287503993586</v>
      </c>
      <c r="BD11" s="157">
        <f t="shared" si="15"/>
        <v>0.87582696002669391</v>
      </c>
      <c r="BE11" s="157">
        <f t="shared" ref="BE11" si="24">(AL11/R11)*10</f>
        <v>0.89909882309555345</v>
      </c>
      <c r="BF11" s="52">
        <f t="shared" ref="BF11" si="25">IF(BE11="","",(BE11-BD11)/BD11)</f>
        <v>2.657130247297964E-2</v>
      </c>
      <c r="BH11" s="105"/>
      <c r="BI11" s="105"/>
    </row>
    <row r="12" spans="1:61" ht="20.100000000000001" customHeight="1">
      <c r="A12" s="121" t="s">
        <v>77</v>
      </c>
      <c r="B12" s="19">
        <v>173043.08000000005</v>
      </c>
      <c r="C12" s="154">
        <v>88557.569999999978</v>
      </c>
      <c r="D12" s="154">
        <v>121066.39000000004</v>
      </c>
      <c r="E12" s="154">
        <v>142381.43</v>
      </c>
      <c r="F12" s="154">
        <v>163673.44999999992</v>
      </c>
      <c r="G12" s="154">
        <v>227727.18000000014</v>
      </c>
      <c r="H12" s="154">
        <v>161332.92000000001</v>
      </c>
      <c r="I12" s="154">
        <v>247351.10999999993</v>
      </c>
      <c r="J12" s="202">
        <v>159573.16</v>
      </c>
      <c r="K12" s="202">
        <v>248865.2099999999</v>
      </c>
      <c r="L12" s="202">
        <v>200988.73999999996</v>
      </c>
      <c r="M12" s="202">
        <v>276889.69999999984</v>
      </c>
      <c r="N12" s="202">
        <v>225840.24999999985</v>
      </c>
      <c r="O12" s="202">
        <v>318138.08000000066</v>
      </c>
      <c r="P12" s="202">
        <v>158638.54</v>
      </c>
      <c r="Q12" s="202">
        <v>129300.6699999999</v>
      </c>
      <c r="R12" s="119">
        <v>118624.92999999989</v>
      </c>
      <c r="S12" s="52">
        <f t="shared" si="18"/>
        <v>-8.2565233420677661E-2</v>
      </c>
      <c r="U12" s="109" t="s">
        <v>77</v>
      </c>
      <c r="V12" s="19">
        <v>8468.7459999999992</v>
      </c>
      <c r="W12" s="154">
        <v>4467.674</v>
      </c>
      <c r="X12" s="154">
        <v>6989.1480000000029</v>
      </c>
      <c r="Y12" s="154">
        <v>11275.52199999999</v>
      </c>
      <c r="Z12" s="154">
        <v>8874.6120000000028</v>
      </c>
      <c r="AA12" s="154">
        <v>11770.861000000004</v>
      </c>
      <c r="AB12" s="154">
        <v>9513.2329999999984</v>
      </c>
      <c r="AC12" s="154">
        <v>14562.611999999999</v>
      </c>
      <c r="AD12" s="154">
        <v>13054.882</v>
      </c>
      <c r="AE12" s="154">
        <v>13834.111000000008</v>
      </c>
      <c r="AF12" s="154">
        <v>12299.127999999995</v>
      </c>
      <c r="AG12" s="154">
        <v>14683.353999999999</v>
      </c>
      <c r="AH12" s="154">
        <v>14797.464000000002</v>
      </c>
      <c r="AI12" s="154">
        <v>19672.213000000003</v>
      </c>
      <c r="AJ12" s="154">
        <v>13628.670999999998</v>
      </c>
      <c r="AK12" s="154">
        <v>11331.960000000003</v>
      </c>
      <c r="AL12" s="119">
        <v>11989.201999999992</v>
      </c>
      <c r="AM12" s="52">
        <f t="shared" si="19"/>
        <v>5.7998969286865563E-2</v>
      </c>
      <c r="AO12" s="125">
        <f t="shared" si="0"/>
        <v>0.48940102083250003</v>
      </c>
      <c r="AP12" s="157">
        <f t="shared" si="1"/>
        <v>0.50449374344847098</v>
      </c>
      <c r="AQ12" s="157">
        <f t="shared" si="2"/>
        <v>0.57729878622795316</v>
      </c>
      <c r="AR12" s="157">
        <f t="shared" si="3"/>
        <v>0.79192363779461905</v>
      </c>
      <c r="AS12" s="157">
        <f t="shared" si="4"/>
        <v>0.54221451310521085</v>
      </c>
      <c r="AT12" s="157">
        <f t="shared" si="5"/>
        <v>0.51688432623633229</v>
      </c>
      <c r="AU12" s="157">
        <f t="shared" si="6"/>
        <v>0.58966471319058733</v>
      </c>
      <c r="AV12" s="157">
        <f t="shared" si="7"/>
        <v>0.5887425368740008</v>
      </c>
      <c r="AW12" s="157">
        <f t="shared" si="8"/>
        <v>0.81811264500872194</v>
      </c>
      <c r="AX12" s="157">
        <f t="shared" si="9"/>
        <v>0.55588770322698033</v>
      </c>
      <c r="AY12" s="157">
        <f t="shared" si="10"/>
        <v>0.61193119574758248</v>
      </c>
      <c r="AZ12" s="157">
        <f t="shared" si="11"/>
        <v>0.53029614319348128</v>
      </c>
      <c r="BA12" s="157">
        <f t="shared" si="12"/>
        <v>0.65521819073438026</v>
      </c>
      <c r="BB12" s="157">
        <f t="shared" si="13"/>
        <v>0.61835455221204461</v>
      </c>
      <c r="BC12" s="157">
        <f t="shared" si="14"/>
        <v>0.85910214503991267</v>
      </c>
      <c r="BD12" s="157">
        <f t="shared" si="15"/>
        <v>0.87640381136462886</v>
      </c>
      <c r="BE12" s="157">
        <f t="shared" ref="BE12" si="26">(AL12/R12)*10</f>
        <v>1.010681481540179</v>
      </c>
      <c r="BF12" s="52">
        <f t="shared" ref="BF12" si="27">IF(BE12="","",(BE12-BD12)/BD12)</f>
        <v>0.15321438409363985</v>
      </c>
      <c r="BH12" s="105"/>
      <c r="BI12" s="105"/>
    </row>
    <row r="13" spans="1:61" ht="20.100000000000001" customHeight="1">
      <c r="A13" s="121" t="s">
        <v>78</v>
      </c>
      <c r="B13" s="19">
        <v>153878.58000000007</v>
      </c>
      <c r="C13" s="154">
        <v>146271.1</v>
      </c>
      <c r="D13" s="154">
        <v>129654.32999999994</v>
      </c>
      <c r="E13" s="154">
        <v>179800.25999999989</v>
      </c>
      <c r="F13" s="154">
        <v>269493.00999999989</v>
      </c>
      <c r="G13" s="154">
        <v>237770.30999999997</v>
      </c>
      <c r="H13" s="154">
        <v>147807.46000000011</v>
      </c>
      <c r="I13" s="154">
        <v>207312.03999999983</v>
      </c>
      <c r="J13" s="202">
        <v>176243.62</v>
      </c>
      <c r="K13" s="202">
        <v>278687.1700000001</v>
      </c>
      <c r="L13" s="202">
        <v>285820.33000000013</v>
      </c>
      <c r="M13" s="202">
        <v>278908.12</v>
      </c>
      <c r="N13" s="202">
        <v>236057.12999999974</v>
      </c>
      <c r="O13" s="202">
        <v>293975.4000000002</v>
      </c>
      <c r="P13" s="202">
        <v>162936.15999999989</v>
      </c>
      <c r="Q13" s="202">
        <v>221857.64999999994</v>
      </c>
      <c r="R13" s="119">
        <v>180096.53999999995</v>
      </c>
      <c r="S13" s="52">
        <f t="shared" si="18"/>
        <v>-0.18823380667738976</v>
      </c>
      <c r="U13" s="109" t="s">
        <v>78</v>
      </c>
      <c r="V13" s="19">
        <v>8304.4390000000039</v>
      </c>
      <c r="W13" s="154">
        <v>7350.9219999999987</v>
      </c>
      <c r="X13" s="154">
        <v>8610.476999999999</v>
      </c>
      <c r="Y13" s="154">
        <v>14121.920000000007</v>
      </c>
      <c r="Z13" s="154">
        <v>13262.653999999999</v>
      </c>
      <c r="AA13" s="154">
        <v>12363.967000000001</v>
      </c>
      <c r="AB13" s="154">
        <v>8473.6030000000046</v>
      </c>
      <c r="AC13" s="154">
        <v>11749.72900000001</v>
      </c>
      <c r="AD13" s="154">
        <v>14285.174000000001</v>
      </c>
      <c r="AE13" s="154">
        <v>14287.105000000005</v>
      </c>
      <c r="AF13" s="154">
        <v>16611.900999999998</v>
      </c>
      <c r="AG13" s="154">
        <v>15670.151999999995</v>
      </c>
      <c r="AH13" s="154">
        <v>16724.077000000001</v>
      </c>
      <c r="AI13" s="154">
        <v>19188.491000000005</v>
      </c>
      <c r="AJ13" s="154">
        <v>13356.521000000012</v>
      </c>
      <c r="AK13" s="154">
        <v>19778.19300000001</v>
      </c>
      <c r="AL13" s="119">
        <v>16807.106999999993</v>
      </c>
      <c r="AM13" s="52">
        <f t="shared" si="19"/>
        <v>-0.15022029565592854</v>
      </c>
      <c r="AO13" s="125">
        <f t="shared" si="0"/>
        <v>0.53967478774498701</v>
      </c>
      <c r="AP13" s="157">
        <f t="shared" si="1"/>
        <v>0.50255463998014638</v>
      </c>
      <c r="AQ13" s="157">
        <f t="shared" si="2"/>
        <v>0.66411025378018629</v>
      </c>
      <c r="AR13" s="157">
        <f t="shared" si="3"/>
        <v>0.78542266846555253</v>
      </c>
      <c r="AS13" s="157">
        <f t="shared" si="4"/>
        <v>0.49213350654252608</v>
      </c>
      <c r="AT13" s="157">
        <f t="shared" si="5"/>
        <v>0.51999625184490039</v>
      </c>
      <c r="AU13" s="157">
        <f t="shared" si="6"/>
        <v>0.57328655806682549</v>
      </c>
      <c r="AV13" s="157">
        <f t="shared" si="7"/>
        <v>0.56676539384784497</v>
      </c>
      <c r="AW13" s="157">
        <f t="shared" si="8"/>
        <v>0.81053566648256559</v>
      </c>
      <c r="AX13" s="157">
        <f t="shared" si="9"/>
        <v>0.51265743593434887</v>
      </c>
      <c r="AY13" s="157">
        <f t="shared" si="10"/>
        <v>0.58120081940987156</v>
      </c>
      <c r="AZ13" s="157">
        <f t="shared" si="11"/>
        <v>0.56183921787576485</v>
      </c>
      <c r="BA13" s="157">
        <f t="shared" si="12"/>
        <v>0.70847582532245557</v>
      </c>
      <c r="BB13" s="157">
        <f t="shared" si="13"/>
        <v>0.65272437761799085</v>
      </c>
      <c r="BC13" s="157">
        <f t="shared" si="14"/>
        <v>0.81973952252219651</v>
      </c>
      <c r="BD13" s="157">
        <f t="shared" si="15"/>
        <v>0.89148122681368058</v>
      </c>
      <c r="BE13" s="157">
        <f t="shared" ref="BE13" si="28">(AL13/R13)*10</f>
        <v>0.93322764557275772</v>
      </c>
      <c r="BF13" s="52">
        <f t="shared" ref="BF13" si="29">IF(BE13="","",(BE13-BD13)/BD13)</f>
        <v>4.6828152409094013E-2</v>
      </c>
      <c r="BH13" s="105"/>
      <c r="BI13" s="105"/>
    </row>
    <row r="14" spans="1:61" ht="20.100000000000001" customHeight="1">
      <c r="A14" s="121" t="s">
        <v>79</v>
      </c>
      <c r="B14" s="19">
        <v>172907.80999999991</v>
      </c>
      <c r="C14" s="154">
        <v>197865.85999999996</v>
      </c>
      <c r="D14" s="154">
        <v>108818.47999999997</v>
      </c>
      <c r="E14" s="154">
        <v>128700.31000000001</v>
      </c>
      <c r="F14" s="154">
        <v>196874.73</v>
      </c>
      <c r="G14" s="154">
        <v>236496.18999999983</v>
      </c>
      <c r="H14" s="154">
        <v>161286.66999999981</v>
      </c>
      <c r="I14" s="154">
        <v>171590.03999999995</v>
      </c>
      <c r="J14" s="202">
        <v>180155.07</v>
      </c>
      <c r="K14" s="202">
        <v>296232.94000000058</v>
      </c>
      <c r="L14" s="202">
        <v>286301.54999999993</v>
      </c>
      <c r="M14" s="202">
        <v>219196.88999999978</v>
      </c>
      <c r="N14" s="202">
        <v>242636.11999999979</v>
      </c>
      <c r="O14" s="202">
        <v>251267.44999999998</v>
      </c>
      <c r="P14" s="202">
        <v>160873.86000000007</v>
      </c>
      <c r="Q14" s="202">
        <v>113872.28000000007</v>
      </c>
      <c r="R14" s="119">
        <v>131702.53000000003</v>
      </c>
      <c r="S14" s="52">
        <f t="shared" si="18"/>
        <v>0.15658112755799694</v>
      </c>
      <c r="U14" s="109" t="s">
        <v>79</v>
      </c>
      <c r="V14" s="19">
        <v>7854.7379999999985</v>
      </c>
      <c r="W14" s="154">
        <v>8326.2219999999998</v>
      </c>
      <c r="X14" s="154">
        <v>7079.4509999999991</v>
      </c>
      <c r="Y14" s="154">
        <v>9224.3630000000012</v>
      </c>
      <c r="Z14" s="154">
        <v>8588.8440000000028</v>
      </c>
      <c r="AA14" s="154">
        <v>10903.496999999998</v>
      </c>
      <c r="AB14" s="154">
        <v>9835.2980000000043</v>
      </c>
      <c r="AC14" s="154">
        <v>10047.059999999994</v>
      </c>
      <c r="AD14" s="154">
        <v>13857.925999999999</v>
      </c>
      <c r="AE14" s="154">
        <v>14770.591999999991</v>
      </c>
      <c r="AF14" s="154">
        <v>15842.40800000001</v>
      </c>
      <c r="AG14" s="154">
        <v>12842.719000000006</v>
      </c>
      <c r="AH14" s="154">
        <v>16614.627</v>
      </c>
      <c r="AI14" s="154">
        <v>17015.243999999999</v>
      </c>
      <c r="AJ14" s="154">
        <v>12453.349000000004</v>
      </c>
      <c r="AK14" s="154">
        <v>11748.458000000004</v>
      </c>
      <c r="AL14" s="119">
        <v>12233.845000000007</v>
      </c>
      <c r="AM14" s="52">
        <f t="shared" si="19"/>
        <v>4.1314953843304567E-2</v>
      </c>
      <c r="AO14" s="125">
        <f t="shared" si="0"/>
        <v>0.45427317597741834</v>
      </c>
      <c r="AP14" s="157">
        <f t="shared" si="1"/>
        <v>0.4208013449111434</v>
      </c>
      <c r="AQ14" s="157">
        <f t="shared" si="2"/>
        <v>0.65057433259497854</v>
      </c>
      <c r="AR14" s="157">
        <f t="shared" si="3"/>
        <v>0.71673199543963806</v>
      </c>
      <c r="AS14" s="157">
        <f t="shared" si="4"/>
        <v>0.436259341155668</v>
      </c>
      <c r="AT14" s="157">
        <f t="shared" si="5"/>
        <v>0.46104324133086483</v>
      </c>
      <c r="AU14" s="157">
        <f t="shared" si="6"/>
        <v>0.60980228558256033</v>
      </c>
      <c r="AV14" s="157">
        <f t="shared" si="7"/>
        <v>0.58552699212611625</v>
      </c>
      <c r="AW14" s="157">
        <f t="shared" si="8"/>
        <v>0.76922209294470589</v>
      </c>
      <c r="AX14" s="157">
        <f t="shared" si="9"/>
        <v>0.49861409740591178</v>
      </c>
      <c r="AY14" s="157">
        <f t="shared" si="10"/>
        <v>0.55334691691330395</v>
      </c>
      <c r="AZ14" s="157">
        <f t="shared" si="11"/>
        <v>0.58589877803467094</v>
      </c>
      <c r="BA14" s="157">
        <f t="shared" si="12"/>
        <v>0.6847548913986925</v>
      </c>
      <c r="BB14" s="157">
        <f t="shared" si="13"/>
        <v>0.67717661002250795</v>
      </c>
      <c r="BC14" s="157">
        <f t="shared" si="14"/>
        <v>0.77410643345040642</v>
      </c>
      <c r="BD14" s="157">
        <f t="shared" si="15"/>
        <v>1.031722382304104</v>
      </c>
      <c r="BE14" s="157">
        <f t="shared" ref="BE14" si="30">(AL14/R14)*10</f>
        <v>0.92889977132557766</v>
      </c>
      <c r="BF14" s="52">
        <f t="shared" ref="BF14" si="31">IF(BE14="","",(BE14-BD14)/BD14)</f>
        <v>-9.9661122742046859E-2</v>
      </c>
      <c r="BH14" s="105"/>
      <c r="BI14" s="105"/>
    </row>
    <row r="15" spans="1:61" ht="20.100000000000001" customHeight="1">
      <c r="A15" s="121" t="s">
        <v>80</v>
      </c>
      <c r="B15" s="19">
        <v>184668.65</v>
      </c>
      <c r="C15" s="154">
        <v>144340.81999999992</v>
      </c>
      <c r="D15" s="154">
        <v>80105.51999999996</v>
      </c>
      <c r="E15" s="154">
        <v>122946.30000000002</v>
      </c>
      <c r="F15" s="154">
        <v>216355.29000000004</v>
      </c>
      <c r="G15" s="154">
        <v>152646.59000000005</v>
      </c>
      <c r="H15" s="154">
        <v>149729.00999999972</v>
      </c>
      <c r="I15" s="154">
        <v>137518.23999999996</v>
      </c>
      <c r="J15" s="202">
        <v>158081.72</v>
      </c>
      <c r="K15" s="202">
        <v>248455.1099999999</v>
      </c>
      <c r="L15" s="202">
        <v>193947.6099999999</v>
      </c>
      <c r="M15" s="202">
        <v>185986.09999999983</v>
      </c>
      <c r="N15" s="202">
        <v>274125.09999999974</v>
      </c>
      <c r="O15" s="202">
        <v>171167.9899999999</v>
      </c>
      <c r="P15" s="202">
        <v>160588.72999999989</v>
      </c>
      <c r="Q15" s="202">
        <v>135834.81000000003</v>
      </c>
      <c r="R15" s="119"/>
      <c r="S15" s="52" t="str">
        <f t="shared" si="18"/>
        <v/>
      </c>
      <c r="U15" s="109" t="s">
        <v>80</v>
      </c>
      <c r="V15" s="19">
        <v>8976.5390000000007</v>
      </c>
      <c r="W15" s="154">
        <v>8231.4969999999994</v>
      </c>
      <c r="X15" s="154">
        <v>7380.0529999999981</v>
      </c>
      <c r="Y15" s="154">
        <v>9158.0150000000012</v>
      </c>
      <c r="Z15" s="154">
        <v>11920.680999999999</v>
      </c>
      <c r="AA15" s="154">
        <v>8611.9049999999952</v>
      </c>
      <c r="AB15" s="154">
        <v>9047.3699999999972</v>
      </c>
      <c r="AC15" s="154">
        <v>10872.128000000008</v>
      </c>
      <c r="AD15" s="154">
        <v>13645.628000000001</v>
      </c>
      <c r="AE15" s="154">
        <v>13484.313000000007</v>
      </c>
      <c r="AF15" s="154">
        <v>12902.209999999997</v>
      </c>
      <c r="AG15" s="154">
        <v>12615.414999999995</v>
      </c>
      <c r="AH15" s="154">
        <v>19603.920000000002</v>
      </c>
      <c r="AI15" s="154">
        <v>13282.670000000006</v>
      </c>
      <c r="AJ15" s="154">
        <v>13379.387000000001</v>
      </c>
      <c r="AK15" s="154">
        <v>13380.134</v>
      </c>
      <c r="AL15" s="119"/>
      <c r="AM15" s="52" t="str">
        <f t="shared" si="19"/>
        <v/>
      </c>
      <c r="AO15" s="125">
        <f t="shared" si="0"/>
        <v>0.48608894904468092</v>
      </c>
      <c r="AP15" s="157">
        <f t="shared" si="1"/>
        <v>0.57028198953005838</v>
      </c>
      <c r="AQ15" s="157">
        <f t="shared" si="2"/>
        <v>0.92129144158854492</v>
      </c>
      <c r="AR15" s="157">
        <f t="shared" si="3"/>
        <v>0.7448792684285741</v>
      </c>
      <c r="AS15" s="157">
        <f t="shared" si="4"/>
        <v>0.55097709882665669</v>
      </c>
      <c r="AT15" s="157">
        <f t="shared" si="5"/>
        <v>0.56417277320115655</v>
      </c>
      <c r="AU15" s="157">
        <f t="shared" si="6"/>
        <v>0.60424963739491866</v>
      </c>
      <c r="AV15" s="157">
        <f t="shared" si="7"/>
        <v>0.79059534211607208</v>
      </c>
      <c r="AW15" s="157">
        <f t="shared" si="8"/>
        <v>0.86320088116450155</v>
      </c>
      <c r="AX15" s="157">
        <f t="shared" si="9"/>
        <v>0.54272632991931669</v>
      </c>
      <c r="AY15" s="157">
        <f t="shared" si="10"/>
        <v>0.66524202077045469</v>
      </c>
      <c r="AZ15" s="157">
        <f t="shared" si="11"/>
        <v>0.67829880835180723</v>
      </c>
      <c r="BA15" s="157">
        <f t="shared" si="12"/>
        <v>0.71514501955494125</v>
      </c>
      <c r="BB15" s="157">
        <f t="shared" si="13"/>
        <v>0.77600198495057482</v>
      </c>
      <c r="BC15" s="157">
        <f t="shared" si="14"/>
        <v>0.8331460744474416</v>
      </c>
      <c r="BD15" s="157">
        <f t="shared" si="15"/>
        <v>0.98502983145483825</v>
      </c>
      <c r="BE15" s="157"/>
      <c r="BF15" s="52" t="str">
        <f t="shared" si="17"/>
        <v/>
      </c>
      <c r="BH15" s="105"/>
      <c r="BI15" s="105"/>
    </row>
    <row r="16" spans="1:61" ht="20.100000000000001" customHeight="1">
      <c r="A16" s="121" t="s">
        <v>81</v>
      </c>
      <c r="B16" s="19">
        <v>175049.21999999997</v>
      </c>
      <c r="C16" s="154">
        <v>101082.92000000001</v>
      </c>
      <c r="D16" s="154">
        <v>69030.890000000014</v>
      </c>
      <c r="E16" s="154">
        <v>154535.30999999976</v>
      </c>
      <c r="F16" s="154">
        <v>191998.53000000006</v>
      </c>
      <c r="G16" s="154">
        <v>123638.51</v>
      </c>
      <c r="H16" s="154">
        <v>139323.20999999988</v>
      </c>
      <c r="I16" s="154">
        <v>159510.34999999989</v>
      </c>
      <c r="J16" s="202">
        <v>217871.62</v>
      </c>
      <c r="K16" s="202">
        <v>280257.64000000013</v>
      </c>
      <c r="L16" s="202">
        <v>221165.11999999979</v>
      </c>
      <c r="M16" s="202">
        <v>222116.84000000008</v>
      </c>
      <c r="N16" s="202">
        <v>259394.99000000002</v>
      </c>
      <c r="O16" s="202">
        <v>168628.73999999985</v>
      </c>
      <c r="P16" s="202">
        <v>145909.31999999989</v>
      </c>
      <c r="Q16" s="202">
        <v>149500.89000000004</v>
      </c>
      <c r="R16" s="119"/>
      <c r="S16" s="52" t="str">
        <f t="shared" si="18"/>
        <v/>
      </c>
      <c r="U16" s="109" t="s">
        <v>81</v>
      </c>
      <c r="V16" s="19">
        <v>8917.1569999999974</v>
      </c>
      <c r="W16" s="154">
        <v>6317.9840000000004</v>
      </c>
      <c r="X16" s="154">
        <v>6844.7550000000019</v>
      </c>
      <c r="Y16" s="154">
        <v>12425.312000000002</v>
      </c>
      <c r="Z16" s="154">
        <v>11852.688999999998</v>
      </c>
      <c r="AA16" s="154">
        <v>8900.4360000000015</v>
      </c>
      <c r="AB16" s="154">
        <v>10677.083000000001</v>
      </c>
      <c r="AC16" s="154">
        <v>13098.086000000008</v>
      </c>
      <c r="AD16" s="154">
        <v>16740.395</v>
      </c>
      <c r="AE16" s="154">
        <v>17459.428999999986</v>
      </c>
      <c r="AF16" s="154">
        <v>14265.805999999997</v>
      </c>
      <c r="AG16" s="154">
        <v>13945.046000000009</v>
      </c>
      <c r="AH16" s="154">
        <v>17808.539999999997</v>
      </c>
      <c r="AI16" s="154">
        <v>12604.263000000004</v>
      </c>
      <c r="AJ16" s="154">
        <v>12015.865999999998</v>
      </c>
      <c r="AK16" s="154">
        <v>15159.848000000016</v>
      </c>
      <c r="AL16" s="119"/>
      <c r="AM16" s="52" t="str">
        <f t="shared" si="19"/>
        <v/>
      </c>
      <c r="AO16" s="125">
        <f t="shared" si="0"/>
        <v>0.50940855377704619</v>
      </c>
      <c r="AP16" s="157">
        <f t="shared" si="1"/>
        <v>0.62502982699747878</v>
      </c>
      <c r="AQ16" s="157">
        <f t="shared" si="2"/>
        <v>0.99154958019518513</v>
      </c>
      <c r="AR16" s="157">
        <f t="shared" si="3"/>
        <v>0.80404355483546253</v>
      </c>
      <c r="AS16" s="157">
        <f t="shared" si="4"/>
        <v>0.61733227853359063</v>
      </c>
      <c r="AT16" s="157">
        <f t="shared" si="5"/>
        <v>0.71987570862832317</v>
      </c>
      <c r="AU16" s="157">
        <f t="shared" si="6"/>
        <v>0.76635350276526137</v>
      </c>
      <c r="AV16" s="157">
        <f t="shared" si="7"/>
        <v>0.8211433301976967</v>
      </c>
      <c r="AW16" s="157">
        <f t="shared" si="8"/>
        <v>0.76836051432490382</v>
      </c>
      <c r="AX16" s="157">
        <f t="shared" si="9"/>
        <v>0.62297780713489115</v>
      </c>
      <c r="AY16" s="157">
        <f t="shared" si="10"/>
        <v>0.64502965024503012</v>
      </c>
      <c r="AZ16" s="157">
        <f t="shared" si="11"/>
        <v>0.62782479707526928</v>
      </c>
      <c r="BA16" s="157">
        <f t="shared" si="12"/>
        <v>0.68654140158990717</v>
      </c>
      <c r="BB16" s="157">
        <f t="shared" si="13"/>
        <v>0.74745639444379508</v>
      </c>
      <c r="BC16" s="157">
        <f t="shared" si="14"/>
        <v>0.82351600295306748</v>
      </c>
      <c r="BD16" s="157">
        <f t="shared" si="15"/>
        <v>1.0140306188143771</v>
      </c>
      <c r="BE16" s="157"/>
      <c r="BF16" s="52" t="str">
        <f t="shared" si="17"/>
        <v/>
      </c>
      <c r="BH16" s="105"/>
      <c r="BI16" s="105"/>
    </row>
    <row r="17" spans="1:61" ht="20.100000000000001" customHeight="1">
      <c r="A17" s="121" t="s">
        <v>82</v>
      </c>
      <c r="B17" s="19">
        <v>143652.40999999997</v>
      </c>
      <c r="C17" s="154">
        <v>108321.03000000003</v>
      </c>
      <c r="D17" s="154">
        <v>126056.69</v>
      </c>
      <c r="E17" s="154">
        <v>102105.74999999991</v>
      </c>
      <c r="F17" s="154">
        <v>191150.96000000002</v>
      </c>
      <c r="G17" s="154">
        <v>143866.02999999988</v>
      </c>
      <c r="H17" s="154">
        <v>151239.86000000007</v>
      </c>
      <c r="I17" s="154">
        <v>135902.21999999988</v>
      </c>
      <c r="J17" s="202">
        <v>269362.65000000002</v>
      </c>
      <c r="K17" s="202">
        <v>228067.11000000004</v>
      </c>
      <c r="L17" s="202">
        <v>226213.38000000006</v>
      </c>
      <c r="M17" s="202">
        <v>214361.34999999995</v>
      </c>
      <c r="N17" s="202">
        <v>276512.30000000005</v>
      </c>
      <c r="O17" s="202">
        <v>185303.77999999971</v>
      </c>
      <c r="P17" s="202">
        <v>187411.52999999988</v>
      </c>
      <c r="Q17" s="202">
        <v>192198.35999999978</v>
      </c>
      <c r="R17" s="119"/>
      <c r="S17" s="52" t="str">
        <f t="shared" si="18"/>
        <v/>
      </c>
      <c r="U17" s="109" t="s">
        <v>82</v>
      </c>
      <c r="V17" s="19">
        <v>8623.6640000000007</v>
      </c>
      <c r="W17" s="154">
        <v>7729.3239999999987</v>
      </c>
      <c r="X17" s="154">
        <v>10518.219000000001</v>
      </c>
      <c r="Y17" s="154">
        <v>7756.1780000000035</v>
      </c>
      <c r="Z17" s="154">
        <v>12715.098000000002</v>
      </c>
      <c r="AA17" s="154">
        <v>10229.966999999997</v>
      </c>
      <c r="AB17" s="154">
        <v>10778.716999999997</v>
      </c>
      <c r="AC17" s="154">
        <v>11138.637000000001</v>
      </c>
      <c r="AD17" s="154">
        <v>17757.596000000001</v>
      </c>
      <c r="AE17" s="154">
        <v>15905.198000000008</v>
      </c>
      <c r="AF17" s="154">
        <v>14901.102000000014</v>
      </c>
      <c r="AG17" s="154">
        <v>15769.840000000007</v>
      </c>
      <c r="AH17" s="154">
        <v>21137.471000000001</v>
      </c>
      <c r="AI17" s="154">
        <v>15377.04</v>
      </c>
      <c r="AJ17" s="154">
        <v>16310.605999999989</v>
      </c>
      <c r="AK17" s="154">
        <v>17136.769</v>
      </c>
      <c r="AL17" s="119"/>
      <c r="AM17" s="52" t="str">
        <f t="shared" si="19"/>
        <v/>
      </c>
      <c r="AO17" s="125">
        <f t="shared" ref="AO17:AP23" si="32">(V17/B17)*10</f>
        <v>0.60031460662581315</v>
      </c>
      <c r="AP17" s="157">
        <f t="shared" si="32"/>
        <v>0.71355709966938063</v>
      </c>
      <c r="AQ17" s="157">
        <f t="shared" ref="AQ17:AT19" si="33">IF(X17="","",(X17/D17)*10)</f>
        <v>0.83440387019522733</v>
      </c>
      <c r="AR17" s="157">
        <f t="shared" si="33"/>
        <v>0.75962205850307263</v>
      </c>
      <c r="AS17" s="157">
        <f t="shared" si="33"/>
        <v>0.665186196292187</v>
      </c>
      <c r="AT17" s="157">
        <f t="shared" si="33"/>
        <v>0.71107592250929597</v>
      </c>
      <c r="AU17" s="157">
        <f t="shared" ref="AU17:BA22" si="34">(AB17/H17)*10</f>
        <v>0.71269022597614096</v>
      </c>
      <c r="AV17" s="157">
        <f t="shared" si="34"/>
        <v>0.81960669958150867</v>
      </c>
      <c r="AW17" s="157">
        <f t="shared" si="34"/>
        <v>0.65924492501094711</v>
      </c>
      <c r="AX17" s="157">
        <f t="shared" si="34"/>
        <v>0.69739113193480651</v>
      </c>
      <c r="AY17" s="157">
        <f t="shared" si="34"/>
        <v>0.65871886092679444</v>
      </c>
      <c r="AZ17" s="157">
        <f t="shared" si="34"/>
        <v>0.73566620101991387</v>
      </c>
      <c r="BA17" s="157">
        <f t="shared" si="34"/>
        <v>0.76443149183598691</v>
      </c>
      <c r="BB17" s="157">
        <f t="shared" si="13"/>
        <v>0.82982872772482164</v>
      </c>
      <c r="BC17" s="157">
        <f t="shared" si="14"/>
        <v>0.87030963356416757</v>
      </c>
      <c r="BD17" s="157">
        <f t="shared" si="15"/>
        <v>0.89161889830901886</v>
      </c>
      <c r="BE17" s="157"/>
      <c r="BF17" s="52" t="str">
        <f t="shared" si="17"/>
        <v/>
      </c>
      <c r="BH17" s="105"/>
      <c r="BI17" s="105"/>
    </row>
    <row r="18" spans="1:61" ht="20.100000000000001" customHeight="1" thickBot="1">
      <c r="A18" s="121" t="s">
        <v>83</v>
      </c>
      <c r="B18" s="19">
        <v>152913.45000000004</v>
      </c>
      <c r="C18" s="154">
        <v>216589.59999999995</v>
      </c>
      <c r="D18" s="154">
        <v>85917.549999999959</v>
      </c>
      <c r="E18" s="154">
        <v>230072.31999999998</v>
      </c>
      <c r="F18" s="154">
        <v>233366.15000000014</v>
      </c>
      <c r="G18" s="154">
        <v>149347.89999999994</v>
      </c>
      <c r="H18" s="154">
        <v>169726.70999999988</v>
      </c>
      <c r="I18" s="154">
        <v>161609.71999999994</v>
      </c>
      <c r="J18" s="202">
        <v>201683.16</v>
      </c>
      <c r="K18" s="202">
        <v>231436.16000000015</v>
      </c>
      <c r="L18" s="202">
        <v>249510.86000000004</v>
      </c>
      <c r="M18" s="202">
        <v>245114.83000000005</v>
      </c>
      <c r="N18" s="202">
        <v>297038.52000000054</v>
      </c>
      <c r="O18" s="202">
        <v>192094.9699999998</v>
      </c>
      <c r="P18" s="202">
        <v>178113.21999999974</v>
      </c>
      <c r="Q18" s="202">
        <v>172320.05999999994</v>
      </c>
      <c r="R18" s="119"/>
      <c r="S18" s="52" t="str">
        <f t="shared" si="18"/>
        <v/>
      </c>
      <c r="U18" s="109" t="s">
        <v>83</v>
      </c>
      <c r="V18" s="19">
        <v>8608.0499999999975</v>
      </c>
      <c r="W18" s="154">
        <v>10777.051000000001</v>
      </c>
      <c r="X18" s="154">
        <v>8423.9280000000035</v>
      </c>
      <c r="Y18" s="154">
        <v>14158.847</v>
      </c>
      <c r="Z18" s="154">
        <v>13639.642000000007</v>
      </c>
      <c r="AA18" s="154">
        <v>9440.7710000000006</v>
      </c>
      <c r="AB18" s="154">
        <v>11551.010000000002</v>
      </c>
      <c r="AC18" s="154">
        <v>14804.034999999996</v>
      </c>
      <c r="AD18" s="154">
        <v>13581.739</v>
      </c>
      <c r="AE18" s="154">
        <v>16207.478999999999</v>
      </c>
      <c r="AF18" s="154">
        <v>14210.079999999994</v>
      </c>
      <c r="AG18" s="154">
        <v>17409.10100000001</v>
      </c>
      <c r="AH18" s="154">
        <v>19690.529000000002</v>
      </c>
      <c r="AI18" s="154">
        <v>13497.761999999999</v>
      </c>
      <c r="AJ18" s="154">
        <v>13990.055</v>
      </c>
      <c r="AK18" s="154">
        <v>15000.425999999989</v>
      </c>
      <c r="AL18" s="119"/>
      <c r="AM18" s="52" t="str">
        <f t="shared" si="19"/>
        <v/>
      </c>
      <c r="AO18" s="125">
        <f t="shared" si="32"/>
        <v>0.56293609227965202</v>
      </c>
      <c r="AP18" s="157">
        <f t="shared" si="32"/>
        <v>0.49757933898949919</v>
      </c>
      <c r="AQ18" s="157">
        <f t="shared" si="33"/>
        <v>0.98046650538801527</v>
      </c>
      <c r="AR18" s="157">
        <f t="shared" si="33"/>
        <v>0.61540853762851611</v>
      </c>
      <c r="AS18" s="157">
        <f t="shared" si="33"/>
        <v>0.58447388363736552</v>
      </c>
      <c r="AT18" s="157">
        <f t="shared" si="33"/>
        <v>0.63213282543644767</v>
      </c>
      <c r="AU18" s="157">
        <f t="shared" si="34"/>
        <v>0.68056524515204542</v>
      </c>
      <c r="AV18" s="157">
        <f t="shared" si="34"/>
        <v>0.91603617653690639</v>
      </c>
      <c r="AW18" s="157">
        <f t="shared" si="34"/>
        <v>0.67341958545274683</v>
      </c>
      <c r="AX18" s="157">
        <f t="shared" si="34"/>
        <v>0.7003002037365289</v>
      </c>
      <c r="AY18" s="157">
        <f t="shared" si="34"/>
        <v>0.56951749515031103</v>
      </c>
      <c r="AZ18" s="157">
        <f t="shared" si="34"/>
        <v>0.71024266463191987</v>
      </c>
      <c r="BA18" s="157">
        <f t="shared" si="34"/>
        <v>0.66289479896411974</v>
      </c>
      <c r="BB18" s="157">
        <f t="shared" si="13"/>
        <v>0.70266087654455567</v>
      </c>
      <c r="BC18" s="157">
        <f t="shared" si="14"/>
        <v>0.78545854148277261</v>
      </c>
      <c r="BD18" s="157">
        <f t="shared" si="15"/>
        <v>0.87049795595475032</v>
      </c>
      <c r="BE18" s="157"/>
      <c r="BF18" s="52" t="str">
        <f t="shared" si="17"/>
        <v/>
      </c>
      <c r="BH18" s="105"/>
      <c r="BI18" s="105"/>
    </row>
    <row r="19" spans="1:61" ht="20.100000000000001" customHeight="1" thickBot="1">
      <c r="A19" s="414" t="str">
        <f>'2'!A19</f>
        <v>jan-ago</v>
      </c>
      <c r="B19" s="413">
        <f>SUM(B7:B14)</f>
        <v>1159979.19</v>
      </c>
      <c r="C19" s="413">
        <f t="shared" ref="C19:R19" si="35">SUM(C7:C14)</f>
        <v>1065754.0599999998</v>
      </c>
      <c r="D19" s="413">
        <f t="shared" si="35"/>
        <v>935033.91999999993</v>
      </c>
      <c r="E19" s="413">
        <f t="shared" si="35"/>
        <v>989870.25999999989</v>
      </c>
      <c r="F19" s="413">
        <f t="shared" si="35"/>
        <v>1497327.4899999998</v>
      </c>
      <c r="G19" s="413">
        <f t="shared" si="35"/>
        <v>1591592.4099999997</v>
      </c>
      <c r="H19" s="413">
        <f t="shared" si="35"/>
        <v>1194431.51</v>
      </c>
      <c r="I19" s="413">
        <f t="shared" si="35"/>
        <v>1561280.3599999996</v>
      </c>
      <c r="J19" s="413">
        <f t="shared" si="35"/>
        <v>1130202.1499999999</v>
      </c>
      <c r="K19" s="413">
        <f t="shared" si="35"/>
        <v>1947045.120000001</v>
      </c>
      <c r="L19" s="413">
        <f t="shared" si="35"/>
        <v>1854401.35</v>
      </c>
      <c r="M19" s="413">
        <f t="shared" si="35"/>
        <v>2103372.3800000004</v>
      </c>
      <c r="N19" s="413">
        <f t="shared" si="35"/>
        <v>1864351.6299999985</v>
      </c>
      <c r="O19" s="413">
        <f t="shared" si="35"/>
        <v>2175562.5300000007</v>
      </c>
      <c r="P19" s="413">
        <f t="shared" si="35"/>
        <v>1271158.47</v>
      </c>
      <c r="Q19" s="413">
        <f t="shared" si="35"/>
        <v>1212942.6499999992</v>
      </c>
      <c r="R19" s="413">
        <f t="shared" si="35"/>
        <v>1154660.7699999993</v>
      </c>
      <c r="S19" s="164">
        <f t="shared" si="18"/>
        <v>-4.8049988183695186E-2</v>
      </c>
      <c r="T19" s="171"/>
      <c r="U19" s="170"/>
      <c r="V19" s="168">
        <f>SUM(V7:V14)</f>
        <v>54367.955000000002</v>
      </c>
      <c r="W19" s="168">
        <f t="shared" ref="W19:AL19" si="36">SUM(W7:W14)</f>
        <v>48858.713000000003</v>
      </c>
      <c r="X19" s="168">
        <f t="shared" si="36"/>
        <v>53204.345000000001</v>
      </c>
      <c r="Y19" s="168">
        <f t="shared" si="36"/>
        <v>78900.649000000005</v>
      </c>
      <c r="Z19" s="168">
        <f t="shared" si="36"/>
        <v>75025.880999999994</v>
      </c>
      <c r="AA19" s="168">
        <f t="shared" si="36"/>
        <v>79571.83</v>
      </c>
      <c r="AB19" s="168">
        <f t="shared" si="36"/>
        <v>68136.356000000014</v>
      </c>
      <c r="AC19" s="168">
        <f t="shared" si="36"/>
        <v>87293.040000000008</v>
      </c>
      <c r="AD19" s="168">
        <f t="shared" si="36"/>
        <v>93001.692999999999</v>
      </c>
      <c r="AE19" s="168">
        <f t="shared" si="36"/>
        <v>106151.91900000002</v>
      </c>
      <c r="AF19" s="168">
        <f t="shared" si="36"/>
        <v>109975.51500000001</v>
      </c>
      <c r="AG19" s="168">
        <f t="shared" si="36"/>
        <v>113126.63699999999</v>
      </c>
      <c r="AH19" s="168">
        <f t="shared" si="36"/>
        <v>127103.21500000003</v>
      </c>
      <c r="AI19" s="168">
        <f t="shared" si="36"/>
        <v>142819.85399999999</v>
      </c>
      <c r="AJ19" s="168">
        <f t="shared" si="36"/>
        <v>97886.102000000028</v>
      </c>
      <c r="AK19" s="168">
        <f t="shared" si="36"/>
        <v>104329.89600000001</v>
      </c>
      <c r="AL19" s="168">
        <f t="shared" si="36"/>
        <v>103483.99799999998</v>
      </c>
      <c r="AM19" s="57">
        <f>(AL19-AK19)/AK19</f>
        <v>-8.1079156831521237E-3</v>
      </c>
      <c r="AO19" s="172">
        <f t="shared" si="32"/>
        <v>0.46869767551605823</v>
      </c>
      <c r="AP19" s="173">
        <f t="shared" si="32"/>
        <v>0.45844266359163588</v>
      </c>
      <c r="AQ19" s="173">
        <f t="shared" si="33"/>
        <v>0.56900978522789847</v>
      </c>
      <c r="AR19" s="173">
        <f t="shared" si="33"/>
        <v>0.79708071035491068</v>
      </c>
      <c r="AS19" s="173">
        <f t="shared" si="33"/>
        <v>0.50106527463808204</v>
      </c>
      <c r="AT19" s="173">
        <f t="shared" si="33"/>
        <v>0.4999510521666789</v>
      </c>
      <c r="AU19" s="173">
        <f t="shared" si="34"/>
        <v>0.57045008800881358</v>
      </c>
      <c r="AV19" s="173">
        <f t="shared" si="34"/>
        <v>0.55911188173788362</v>
      </c>
      <c r="AW19" s="173">
        <f t="shared" si="34"/>
        <v>0.82287662432778075</v>
      </c>
      <c r="AX19" s="173">
        <f t="shared" si="34"/>
        <v>0.54519496189179206</v>
      </c>
      <c r="AY19" s="173">
        <f t="shared" si="34"/>
        <v>0.59305131006294842</v>
      </c>
      <c r="AZ19" s="173">
        <f t="shared" si="34"/>
        <v>0.53783456546101438</v>
      </c>
      <c r="BA19" s="173">
        <f t="shared" si="34"/>
        <v>0.68175559242544881</v>
      </c>
      <c r="BB19" s="173">
        <f t="shared" si="13"/>
        <v>0.65647322028477828</v>
      </c>
      <c r="BC19" s="173">
        <f t="shared" si="14"/>
        <v>0.77005427969968232</v>
      </c>
      <c r="BD19" s="173">
        <f t="shared" si="15"/>
        <v>0.86013873780429839</v>
      </c>
      <c r="BE19" s="173">
        <f t="shared" si="16"/>
        <v>0.89622857802642797</v>
      </c>
      <c r="BF19" s="61">
        <f t="shared" si="17"/>
        <v>4.1958161673147261E-2</v>
      </c>
      <c r="BH19" s="105"/>
      <c r="BI19" s="105"/>
    </row>
    <row r="20" spans="1:61" ht="20.100000000000001" customHeight="1">
      <c r="A20" s="121" t="s">
        <v>84</v>
      </c>
      <c r="B20" s="19">
        <f>SUM(B7:B9)</f>
        <v>383996.99999999988</v>
      </c>
      <c r="C20" s="154">
        <f>SUM(C7:C9)</f>
        <v>360761.51999999996</v>
      </c>
      <c r="D20" s="154">
        <f>SUM(D7:D9)</f>
        <v>338161.04999999993</v>
      </c>
      <c r="E20" s="154">
        <f t="shared" ref="E20:Q20" si="37">SUM(E7:E9)</f>
        <v>270933.47000000003</v>
      </c>
      <c r="F20" s="154">
        <f t="shared" si="37"/>
        <v>519508.35</v>
      </c>
      <c r="G20" s="154">
        <f t="shared" si="37"/>
        <v>534624.43999999983</v>
      </c>
      <c r="H20" s="154">
        <f t="shared" si="37"/>
        <v>446773.26</v>
      </c>
      <c r="I20" s="154">
        <f t="shared" si="37"/>
        <v>530786.49</v>
      </c>
      <c r="J20" s="154">
        <f t="shared" si="37"/>
        <v>340453.22</v>
      </c>
      <c r="K20" s="154">
        <f t="shared" si="37"/>
        <v>649895.34000000008</v>
      </c>
      <c r="L20" s="154">
        <f t="shared" si="37"/>
        <v>640920.42999999993</v>
      </c>
      <c r="M20" s="154">
        <f t="shared" si="37"/>
        <v>817875.08000000077</v>
      </c>
      <c r="N20" s="154">
        <f t="shared" si="37"/>
        <v>652629.94999999914</v>
      </c>
      <c r="O20" s="154">
        <f t="shared" ref="O20:P20" si="38">SUM(O7:O9)</f>
        <v>773823.65999999992</v>
      </c>
      <c r="P20" s="154">
        <f t="shared" si="38"/>
        <v>460709.06999999995</v>
      </c>
      <c r="Q20" s="154">
        <f t="shared" si="37"/>
        <v>442377.23999999929</v>
      </c>
      <c r="R20" s="154">
        <f>IF(R9="","",SUM(R7:R9))</f>
        <v>448696.73999999976</v>
      </c>
      <c r="S20" s="61">
        <f t="shared" si="18"/>
        <v>1.4285319018673916E-2</v>
      </c>
      <c r="U20" s="109" t="s">
        <v>84</v>
      </c>
      <c r="V20" s="19">
        <f>SUM(V7:V9)</f>
        <v>17386.603999999999</v>
      </c>
      <c r="W20" s="154">
        <f t="shared" ref="W20" si="39">SUM(W7:W9)</f>
        <v>16187.608</v>
      </c>
      <c r="X20" s="154">
        <f>SUM(X7:X9)</f>
        <v>17207.878999999994</v>
      </c>
      <c r="Y20" s="154">
        <f t="shared" ref="Y20:AK20" si="40">SUM(Y7:Y9)</f>
        <v>22973.369000000002</v>
      </c>
      <c r="Z20" s="154">
        <f t="shared" si="40"/>
        <v>26551.153999999995</v>
      </c>
      <c r="AA20" s="154">
        <f t="shared" si="40"/>
        <v>26243.759999999998</v>
      </c>
      <c r="AB20" s="154">
        <f t="shared" si="40"/>
        <v>24497.342000000004</v>
      </c>
      <c r="AC20" s="154">
        <f t="shared" si="40"/>
        <v>29314.421999999999</v>
      </c>
      <c r="AD20" s="154">
        <f t="shared" si="40"/>
        <v>28198.834000000003</v>
      </c>
      <c r="AE20" s="154">
        <f t="shared" si="40"/>
        <v>37842.870999999999</v>
      </c>
      <c r="AF20" s="154">
        <f t="shared" si="40"/>
        <v>40547.094000000005</v>
      </c>
      <c r="AG20" s="154">
        <f t="shared" si="40"/>
        <v>42274.478999999992</v>
      </c>
      <c r="AH20" s="154">
        <f t="shared" si="40"/>
        <v>43123.891000000003</v>
      </c>
      <c r="AI20" s="154">
        <f t="shared" ref="AI20:AJ20" si="41">SUM(AI7:AI9)</f>
        <v>51420.454000000005</v>
      </c>
      <c r="AJ20" s="154">
        <f t="shared" si="41"/>
        <v>33831.165000000008</v>
      </c>
      <c r="AK20" s="154">
        <f t="shared" si="40"/>
        <v>35700.540999999997</v>
      </c>
      <c r="AL20" s="202">
        <f>IF(AL9="","",SUM(AL7:AL9))</f>
        <v>37932.400999999998</v>
      </c>
      <c r="AM20" s="61">
        <f t="shared" si="19"/>
        <v>6.2516139461303979E-2</v>
      </c>
      <c r="AO20" s="124">
        <f t="shared" si="32"/>
        <v>0.45277968317460826</v>
      </c>
      <c r="AP20" s="156">
        <f t="shared" si="32"/>
        <v>0.44870661372088694</v>
      </c>
      <c r="AQ20" s="156">
        <f t="shared" ref="AQ20:AT22" si="42">(X20/D20)*10</f>
        <v>0.50886638186154198</v>
      </c>
      <c r="AR20" s="156">
        <f t="shared" si="42"/>
        <v>0.84793395958055684</v>
      </c>
      <c r="AS20" s="156">
        <f t="shared" si="42"/>
        <v>0.51108233390281399</v>
      </c>
      <c r="AT20" s="156">
        <f t="shared" si="42"/>
        <v>0.49088216019454722</v>
      </c>
      <c r="AU20" s="156">
        <f t="shared" si="34"/>
        <v>0.54831710384815791</v>
      </c>
      <c r="AV20" s="156">
        <f t="shared" si="34"/>
        <v>0.55228274555367829</v>
      </c>
      <c r="AW20" s="156">
        <f t="shared" si="34"/>
        <v>0.82827338216980306</v>
      </c>
      <c r="AX20" s="156">
        <f t="shared" si="34"/>
        <v>0.5822917733184545</v>
      </c>
      <c r="AY20" s="156">
        <f t="shared" si="34"/>
        <v>0.63263850085103401</v>
      </c>
      <c r="AZ20" s="156">
        <f t="shared" si="34"/>
        <v>0.51688185682341559</v>
      </c>
      <c r="BA20" s="156">
        <f t="shared" si="34"/>
        <v>0.66077094684361415</v>
      </c>
      <c r="BB20" s="156">
        <f t="shared" si="13"/>
        <v>0.66449834320134393</v>
      </c>
      <c r="BC20" s="156">
        <f t="shared" si="14"/>
        <v>0.7343281737431393</v>
      </c>
      <c r="BD20" s="156">
        <f t="shared" si="15"/>
        <v>0.80701577233042221</v>
      </c>
      <c r="BE20" s="156">
        <f t="shared" si="15"/>
        <v>0.84539060836501767</v>
      </c>
      <c r="BF20" s="61">
        <f t="shared" si="17"/>
        <v>4.7551531643279181E-2</v>
      </c>
      <c r="BH20" s="105"/>
      <c r="BI20" s="105"/>
    </row>
    <row r="21" spans="1:61" ht="20.100000000000001" customHeight="1">
      <c r="A21" s="121" t="s">
        <v>85</v>
      </c>
      <c r="B21" s="19">
        <f>SUM(B10:B12)</f>
        <v>449195.80000000005</v>
      </c>
      <c r="C21" s="154">
        <f>SUM(C10:C12)</f>
        <v>360855.57999999996</v>
      </c>
      <c r="D21" s="154">
        <f>SUM(D10:D12)</f>
        <v>358400.06000000006</v>
      </c>
      <c r="E21" s="154">
        <f t="shared" ref="E21:Q21" si="43">SUM(E10:E12)</f>
        <v>410436.21999999991</v>
      </c>
      <c r="F21" s="154">
        <f t="shared" si="43"/>
        <v>511451.39999999991</v>
      </c>
      <c r="G21" s="154">
        <f t="shared" si="43"/>
        <v>582701.47000000009</v>
      </c>
      <c r="H21" s="154">
        <f t="shared" si="43"/>
        <v>438564.12</v>
      </c>
      <c r="I21" s="154">
        <f t="shared" si="43"/>
        <v>651591.7899999998</v>
      </c>
      <c r="J21" s="154">
        <f t="shared" si="43"/>
        <v>433350.24</v>
      </c>
      <c r="K21" s="154">
        <f t="shared" si="43"/>
        <v>722229.66999999993</v>
      </c>
      <c r="L21" s="154">
        <f t="shared" si="43"/>
        <v>641359.04</v>
      </c>
      <c r="M21" s="154">
        <f t="shared" si="43"/>
        <v>787392.28999999992</v>
      </c>
      <c r="N21" s="154">
        <f t="shared" si="43"/>
        <v>733028.42999999993</v>
      </c>
      <c r="O21" s="154">
        <f t="shared" ref="O21:P21" si="44">SUM(O10:O12)</f>
        <v>856496.02000000072</v>
      </c>
      <c r="P21" s="154">
        <f t="shared" si="44"/>
        <v>486639.38</v>
      </c>
      <c r="Q21" s="154">
        <f t="shared" si="43"/>
        <v>434835.48</v>
      </c>
      <c r="R21" s="154">
        <f>IF(R12="","",SUM(R10:R12))</f>
        <v>394164.95999999956</v>
      </c>
      <c r="S21" s="52">
        <f t="shared" si="18"/>
        <v>-9.3530822277888698E-2</v>
      </c>
      <c r="U21" s="109" t="s">
        <v>85</v>
      </c>
      <c r="V21" s="19">
        <f>SUM(V10:V12)</f>
        <v>20822.173999999999</v>
      </c>
      <c r="W21" s="154">
        <f t="shared" ref="W21" si="45">SUM(W10:W12)</f>
        <v>16993.961000000003</v>
      </c>
      <c r="X21" s="154">
        <f>SUM(X10:X12)</f>
        <v>20306.538000000008</v>
      </c>
      <c r="Y21" s="154">
        <f t="shared" ref="Y21:AK21" si="46">SUM(Y10:Y12)</f>
        <v>32580.996999999992</v>
      </c>
      <c r="Z21" s="154">
        <f t="shared" si="46"/>
        <v>26623.229000000007</v>
      </c>
      <c r="AA21" s="154">
        <f t="shared" si="46"/>
        <v>30060.606000000007</v>
      </c>
      <c r="AB21" s="154">
        <f t="shared" si="46"/>
        <v>25330.112999999998</v>
      </c>
      <c r="AC21" s="154">
        <f t="shared" si="46"/>
        <v>36181.829000000005</v>
      </c>
      <c r="AD21" s="154">
        <f t="shared" si="46"/>
        <v>36659.758999999998</v>
      </c>
      <c r="AE21" s="154">
        <f t="shared" si="46"/>
        <v>39251.351000000017</v>
      </c>
      <c r="AF21" s="154">
        <f t="shared" si="46"/>
        <v>36974.111999999994</v>
      </c>
      <c r="AG21" s="154">
        <f t="shared" si="46"/>
        <v>42339.286999999997</v>
      </c>
      <c r="AH21" s="154">
        <f t="shared" si="46"/>
        <v>50640.62</v>
      </c>
      <c r="AI21" s="154">
        <f t="shared" ref="AI21:AJ21" si="47">SUM(AI10:AI12)</f>
        <v>55195.664999999994</v>
      </c>
      <c r="AJ21" s="154">
        <f t="shared" si="47"/>
        <v>38245.06700000001</v>
      </c>
      <c r="AK21" s="154">
        <f t="shared" si="46"/>
        <v>37102.703999999998</v>
      </c>
      <c r="AL21" s="202">
        <f>IF(AL12="","",SUM(AL10:AL12))</f>
        <v>36510.64499999999</v>
      </c>
      <c r="AM21" s="52">
        <f t="shared" si="19"/>
        <v>-1.5957300578416291E-2</v>
      </c>
      <c r="AO21" s="125">
        <f t="shared" si="32"/>
        <v>0.4635433813049899</v>
      </c>
      <c r="AP21" s="157">
        <f t="shared" si="32"/>
        <v>0.4709352422927755</v>
      </c>
      <c r="AQ21" s="157">
        <f t="shared" si="42"/>
        <v>0.56658857702200172</v>
      </c>
      <c r="AR21" s="157">
        <f t="shared" si="42"/>
        <v>0.7938138841645116</v>
      </c>
      <c r="AS21" s="157">
        <f t="shared" si="42"/>
        <v>0.52054269477021697</v>
      </c>
      <c r="AT21" s="157">
        <f t="shared" si="42"/>
        <v>0.51588347631935783</v>
      </c>
      <c r="AU21" s="157">
        <f t="shared" si="34"/>
        <v>0.57756920470374995</v>
      </c>
      <c r="AV21" s="157">
        <f t="shared" si="34"/>
        <v>0.55528368459031718</v>
      </c>
      <c r="AW21" s="157">
        <f t="shared" si="34"/>
        <v>0.84596143295086201</v>
      </c>
      <c r="AX21" s="157">
        <f t="shared" si="34"/>
        <v>0.54347464013767288</v>
      </c>
      <c r="AY21" s="157">
        <f t="shared" si="34"/>
        <v>0.57649631008553326</v>
      </c>
      <c r="AZ21" s="157">
        <f t="shared" si="34"/>
        <v>0.53771528547733172</v>
      </c>
      <c r="BA21" s="157">
        <f t="shared" si="34"/>
        <v>0.69084114513812245</v>
      </c>
      <c r="BB21" s="157">
        <f t="shared" si="13"/>
        <v>0.64443574413807492</v>
      </c>
      <c r="BC21" s="157">
        <f t="shared" si="14"/>
        <v>0.7859016054146708</v>
      </c>
      <c r="BD21" s="157">
        <f t="shared" si="15"/>
        <v>0.85325843236159105</v>
      </c>
      <c r="BE21" s="157">
        <f t="shared" si="15"/>
        <v>0.92627830236355946</v>
      </c>
      <c r="BF21" s="52">
        <f t="shared" si="17"/>
        <v>8.5577671702427777E-2</v>
      </c>
      <c r="BH21" s="105"/>
      <c r="BI21" s="105"/>
    </row>
    <row r="22" spans="1:61" ht="20.100000000000001" customHeight="1">
      <c r="A22" s="121" t="s">
        <v>86</v>
      </c>
      <c r="B22" s="19">
        <f>SUM(B13:B15)</f>
        <v>511455.04000000004</v>
      </c>
      <c r="C22" s="154">
        <f>SUM(C13:C15)</f>
        <v>488477.77999999991</v>
      </c>
      <c r="D22" s="154">
        <f>SUM(D13:D15)</f>
        <v>318578.32999999984</v>
      </c>
      <c r="E22" s="154">
        <f t="shared" ref="E22:Q22" si="48">SUM(E13:E15)</f>
        <v>431446.86999999988</v>
      </c>
      <c r="F22" s="154">
        <f t="shared" si="48"/>
        <v>682723.02999999991</v>
      </c>
      <c r="G22" s="154">
        <f t="shared" si="48"/>
        <v>626913.08999999985</v>
      </c>
      <c r="H22" s="154">
        <f t="shared" si="48"/>
        <v>458823.13999999961</v>
      </c>
      <c r="I22" s="154">
        <f t="shared" si="48"/>
        <v>516420.31999999972</v>
      </c>
      <c r="J22" s="154">
        <f t="shared" si="48"/>
        <v>514480.41000000003</v>
      </c>
      <c r="K22" s="154">
        <f t="shared" si="48"/>
        <v>823375.22000000055</v>
      </c>
      <c r="L22" s="154">
        <f t="shared" si="48"/>
        <v>766069.49</v>
      </c>
      <c r="M22" s="154">
        <f t="shared" si="48"/>
        <v>684091.10999999964</v>
      </c>
      <c r="N22" s="154">
        <f t="shared" si="48"/>
        <v>752818.34999999928</v>
      </c>
      <c r="O22" s="154">
        <f t="shared" ref="O22:P22" si="49">SUM(O13:O15)</f>
        <v>716410.84000000008</v>
      </c>
      <c r="P22" s="154">
        <f t="shared" si="49"/>
        <v>484398.74999999988</v>
      </c>
      <c r="Q22" s="154">
        <f t="shared" si="48"/>
        <v>471564.74</v>
      </c>
      <c r="R22" s="154" t="str">
        <f>IF(R15="","",SUM(R13:R15))</f>
        <v/>
      </c>
      <c r="S22" s="52" t="str">
        <f t="shared" si="18"/>
        <v/>
      </c>
      <c r="U22" s="109" t="s">
        <v>86</v>
      </c>
      <c r="V22" s="19">
        <f>SUM(V13:V15)</f>
        <v>25135.716000000004</v>
      </c>
      <c r="W22" s="154">
        <f t="shared" ref="W22" si="50">SUM(W13:W15)</f>
        <v>23908.640999999996</v>
      </c>
      <c r="X22" s="154">
        <f>SUM(X13:X15)</f>
        <v>23069.980999999996</v>
      </c>
      <c r="Y22" s="154">
        <f t="shared" ref="Y22:AK22" si="51">SUM(Y13:Y15)</f>
        <v>32504.29800000001</v>
      </c>
      <c r="Z22" s="154">
        <f t="shared" si="51"/>
        <v>33772.178999999996</v>
      </c>
      <c r="AA22" s="154">
        <f t="shared" si="51"/>
        <v>31879.368999999995</v>
      </c>
      <c r="AB22" s="154">
        <f t="shared" si="51"/>
        <v>27356.271000000008</v>
      </c>
      <c r="AC22" s="154">
        <f t="shared" si="51"/>
        <v>32668.917000000012</v>
      </c>
      <c r="AD22" s="154">
        <f t="shared" si="51"/>
        <v>41788.728000000003</v>
      </c>
      <c r="AE22" s="154">
        <f t="shared" si="51"/>
        <v>42542.01</v>
      </c>
      <c r="AF22" s="154">
        <f t="shared" si="51"/>
        <v>45356.519000000008</v>
      </c>
      <c r="AG22" s="154">
        <f t="shared" si="51"/>
        <v>41128.285999999993</v>
      </c>
      <c r="AH22" s="154">
        <f t="shared" si="51"/>
        <v>52942.623999999996</v>
      </c>
      <c r="AI22" s="154">
        <f t="shared" ref="AI22:AJ22" si="52">SUM(AI13:AI15)</f>
        <v>49486.405000000006</v>
      </c>
      <c r="AJ22" s="154">
        <f t="shared" si="52"/>
        <v>39189.25700000002</v>
      </c>
      <c r="AK22" s="154">
        <f t="shared" si="51"/>
        <v>44906.785000000011</v>
      </c>
      <c r="AL22" s="202" t="str">
        <f>IF(AL15="","",SUM(AL13:AL15))</f>
        <v/>
      </c>
      <c r="AM22" s="52" t="str">
        <f t="shared" si="19"/>
        <v/>
      </c>
      <c r="AO22" s="125">
        <f t="shared" si="32"/>
        <v>0.49145504558914899</v>
      </c>
      <c r="AP22" s="157">
        <f t="shared" si="32"/>
        <v>0.48945196647429901</v>
      </c>
      <c r="AQ22" s="157">
        <f t="shared" si="42"/>
        <v>0.72415411933385454</v>
      </c>
      <c r="AR22" s="157">
        <f t="shared" si="42"/>
        <v>0.75337892705074017</v>
      </c>
      <c r="AS22" s="157">
        <f t="shared" si="42"/>
        <v>0.49466881174346788</v>
      </c>
      <c r="AT22" s="157">
        <f t="shared" si="42"/>
        <v>0.50851337304186772</v>
      </c>
      <c r="AU22" s="157">
        <f t="shared" si="34"/>
        <v>0.59622692525926291</v>
      </c>
      <c r="AV22" s="157">
        <f t="shared" si="34"/>
        <v>0.63260324458185591</v>
      </c>
      <c r="AW22" s="157">
        <f t="shared" si="34"/>
        <v>0.8122511020390456</v>
      </c>
      <c r="AX22" s="157">
        <f t="shared" si="34"/>
        <v>0.5166782891523013</v>
      </c>
      <c r="AY22" s="157">
        <f t="shared" si="34"/>
        <v>0.59206794673417951</v>
      </c>
      <c r="AZ22" s="157">
        <f t="shared" si="34"/>
        <v>0.60121064868099239</v>
      </c>
      <c r="BA22" s="157">
        <f t="shared" si="34"/>
        <v>0.70325894686281276</v>
      </c>
      <c r="BB22" s="157">
        <f t="shared" si="13"/>
        <v>0.69075455363014893</v>
      </c>
      <c r="BC22" s="157">
        <f t="shared" si="14"/>
        <v>0.80902886310090671</v>
      </c>
      <c r="BD22" s="157">
        <f t="shared" si="15"/>
        <v>0.95229310401791301</v>
      </c>
      <c r="BE22" s="157"/>
      <c r="BF22" s="52" t="str">
        <f t="shared" si="17"/>
        <v/>
      </c>
      <c r="BH22" s="105"/>
      <c r="BI22" s="105"/>
    </row>
    <row r="23" spans="1:61" ht="20.100000000000001" customHeight="1" thickBot="1">
      <c r="A23" s="122" t="s">
        <v>87</v>
      </c>
      <c r="B23" s="21">
        <f>SUM(B16:B18)</f>
        <v>471615.07999999996</v>
      </c>
      <c r="C23" s="155">
        <f>SUM(C16:C18)</f>
        <v>425993.55</v>
      </c>
      <c r="D23" s="155">
        <f>SUM(D16:D18)</f>
        <v>281005.13</v>
      </c>
      <c r="E23" s="155">
        <f t="shared" ref="E23:Q23" si="53">SUM(E16:E18)</f>
        <v>486713.37999999966</v>
      </c>
      <c r="F23" s="155">
        <f t="shared" si="53"/>
        <v>616515.64000000025</v>
      </c>
      <c r="G23" s="155">
        <f t="shared" si="53"/>
        <v>416852.43999999983</v>
      </c>
      <c r="H23" s="155">
        <f t="shared" si="53"/>
        <v>460289.7799999998</v>
      </c>
      <c r="I23" s="155">
        <f t="shared" si="53"/>
        <v>457022.28999999969</v>
      </c>
      <c r="J23" s="155">
        <f t="shared" si="53"/>
        <v>688917.43</v>
      </c>
      <c r="K23" s="155">
        <f t="shared" si="53"/>
        <v>739760.91000000038</v>
      </c>
      <c r="L23" s="155">
        <f t="shared" si="53"/>
        <v>696889.35999999987</v>
      </c>
      <c r="M23" s="155">
        <f t="shared" si="53"/>
        <v>681593.02000000014</v>
      </c>
      <c r="N23" s="155">
        <f t="shared" si="53"/>
        <v>832945.81000000052</v>
      </c>
      <c r="O23" s="155">
        <f t="shared" ref="O23:P23" si="54">SUM(O16:O18)</f>
        <v>546027.48999999929</v>
      </c>
      <c r="P23" s="155">
        <f t="shared" si="54"/>
        <v>511434.06999999948</v>
      </c>
      <c r="Q23" s="155">
        <f t="shared" si="53"/>
        <v>514019.30999999976</v>
      </c>
      <c r="R23" s="155" t="str">
        <f>IF(R18="","",SUM(R16:R18))</f>
        <v/>
      </c>
      <c r="S23" s="55" t="str">
        <f t="shared" si="18"/>
        <v/>
      </c>
      <c r="U23" s="110" t="s">
        <v>87</v>
      </c>
      <c r="V23" s="21">
        <f>SUM(V16:V18)</f>
        <v>26148.870999999992</v>
      </c>
      <c r="W23" s="155">
        <f t="shared" ref="W23" si="55">SUM(W16:W18)</f>
        <v>24824.359</v>
      </c>
      <c r="X23" s="155">
        <f>SUM(X16:X18)</f>
        <v>25786.902000000006</v>
      </c>
      <c r="Y23" s="155">
        <f t="shared" ref="Y23:AK23" si="56">SUM(Y16:Y18)</f>
        <v>34340.337000000007</v>
      </c>
      <c r="Z23" s="155">
        <f t="shared" si="56"/>
        <v>38207.429000000004</v>
      </c>
      <c r="AA23" s="155">
        <f t="shared" si="56"/>
        <v>28571.173999999999</v>
      </c>
      <c r="AB23" s="155">
        <f t="shared" si="56"/>
        <v>33006.81</v>
      </c>
      <c r="AC23" s="155">
        <f t="shared" si="56"/>
        <v>39040.758000000002</v>
      </c>
      <c r="AD23" s="155">
        <f t="shared" si="56"/>
        <v>48079.73</v>
      </c>
      <c r="AE23" s="155">
        <f t="shared" si="56"/>
        <v>49572.105999999992</v>
      </c>
      <c r="AF23" s="155">
        <f t="shared" si="56"/>
        <v>43376.988000000005</v>
      </c>
      <c r="AG23" s="155">
        <f t="shared" si="56"/>
        <v>47123.987000000023</v>
      </c>
      <c r="AH23" s="155">
        <f t="shared" si="56"/>
        <v>58636.54</v>
      </c>
      <c r="AI23" s="155">
        <f t="shared" ref="AI23:AJ23" si="57">SUM(AI16:AI18)</f>
        <v>41479.065000000002</v>
      </c>
      <c r="AJ23" s="155">
        <f t="shared" si="57"/>
        <v>42316.526999999987</v>
      </c>
      <c r="AK23" s="155">
        <f t="shared" si="56"/>
        <v>47297.043000000005</v>
      </c>
      <c r="AL23" s="203" t="str">
        <f>IF(AL18="","",SUM(AL16:AL18))</f>
        <v/>
      </c>
      <c r="AM23" s="55" t="str">
        <f t="shared" si="19"/>
        <v/>
      </c>
      <c r="AO23" s="126">
        <f t="shared" si="32"/>
        <v>0.55445366590058986</v>
      </c>
      <c r="AP23" s="158">
        <f t="shared" si="32"/>
        <v>0.58274025510480154</v>
      </c>
      <c r="AQ23" s="158">
        <f t="shared" ref="AQ23:BA23" si="58">IF(AQ18="","",(X23/D23)*10)</f>
        <v>0.91766659206541912</v>
      </c>
      <c r="AR23" s="158">
        <f t="shared" si="58"/>
        <v>0.70555563933746857</v>
      </c>
      <c r="AS23" s="158">
        <f t="shared" si="58"/>
        <v>0.61973170704963765</v>
      </c>
      <c r="AT23" s="158">
        <f t="shared" si="58"/>
        <v>0.68540258514499786</v>
      </c>
      <c r="AU23" s="158">
        <f t="shared" si="58"/>
        <v>0.71708761380711117</v>
      </c>
      <c r="AV23" s="158">
        <f t="shared" si="58"/>
        <v>0.85424187953721087</v>
      </c>
      <c r="AW23" s="158">
        <f t="shared" si="58"/>
        <v>0.69790264995908136</v>
      </c>
      <c r="AX23" s="158">
        <f t="shared" si="58"/>
        <v>0.67010983318921202</v>
      </c>
      <c r="AY23" s="158">
        <f t="shared" si="58"/>
        <v>0.62243722590340611</v>
      </c>
      <c r="AZ23" s="158">
        <f t="shared" si="58"/>
        <v>0.69138012886340905</v>
      </c>
      <c r="BA23" s="158">
        <f t="shared" si="58"/>
        <v>0.70396584382842342</v>
      </c>
      <c r="BB23" s="158">
        <f t="shared" ref="BB23" si="59">IF(BB18="","",(AI23/O23)*10)</f>
        <v>0.75965158823780199</v>
      </c>
      <c r="BC23" s="158">
        <f t="shared" ref="BC23" si="60">IF(BC18="","",(AJ23/P23)*10)</f>
        <v>0.82740922989350374</v>
      </c>
      <c r="BD23" s="158">
        <f t="shared" ref="BD23" si="61">IF(BD18="","",(AK23/Q23)*10)</f>
        <v>0.92014136589537898</v>
      </c>
      <c r="BE23" s="158"/>
      <c r="BF23" s="55" t="str">
        <f t="shared" si="17"/>
        <v/>
      </c>
      <c r="BH23" s="105"/>
      <c r="BI23" s="105"/>
    </row>
    <row r="24" spans="1:61">
      <c r="J24" s="119"/>
      <c r="K24" s="119"/>
      <c r="L24" s="119"/>
      <c r="M24" s="119"/>
      <c r="N24" s="119"/>
      <c r="O24" s="119"/>
      <c r="P24" s="119"/>
      <c r="Q24" s="119"/>
      <c r="U24" s="119">
        <f>SUM(V7:V18)</f>
        <v>89493.365000000005</v>
      </c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BH24" s="105"/>
      <c r="BI24" s="105"/>
    </row>
    <row r="25" spans="1:61" ht="15.75" thickBot="1">
      <c r="S25" s="205" t="s">
        <v>1</v>
      </c>
      <c r="AM25" s="286">
        <v>1000</v>
      </c>
      <c r="BF25" s="286" t="s">
        <v>46</v>
      </c>
      <c r="BH25" s="105"/>
      <c r="BI25" s="105"/>
    </row>
    <row r="26" spans="1:61" ht="20.100000000000001" customHeight="1">
      <c r="A26" s="466" t="s">
        <v>2</v>
      </c>
      <c r="B26" s="468" t="s">
        <v>70</v>
      </c>
      <c r="C26" s="462"/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3"/>
      <c r="S26" s="471" t="str">
        <f>S4</f>
        <v>D       2026/2025</v>
      </c>
      <c r="U26" s="469" t="s">
        <v>3</v>
      </c>
      <c r="V26" s="461" t="s">
        <v>70</v>
      </c>
      <c r="W26" s="462"/>
      <c r="X26" s="462"/>
      <c r="Y26" s="462"/>
      <c r="Z26" s="462"/>
      <c r="AA26" s="462"/>
      <c r="AB26" s="462"/>
      <c r="AC26" s="462"/>
      <c r="AD26" s="462"/>
      <c r="AE26" s="462"/>
      <c r="AF26" s="462"/>
      <c r="AG26" s="462"/>
      <c r="AH26" s="462"/>
      <c r="AI26" s="462"/>
      <c r="AJ26" s="462"/>
      <c r="AK26" s="462"/>
      <c r="AL26" s="463"/>
      <c r="AM26" s="471" t="str">
        <f>S26</f>
        <v>D       2026/2025</v>
      </c>
      <c r="AO26" s="461" t="s">
        <v>70</v>
      </c>
      <c r="AP26" s="462"/>
      <c r="AQ26" s="462"/>
      <c r="AR26" s="462"/>
      <c r="AS26" s="462"/>
      <c r="AT26" s="462"/>
      <c r="AU26" s="462"/>
      <c r="AV26" s="462"/>
      <c r="AW26" s="462"/>
      <c r="AX26" s="462"/>
      <c r="AY26" s="462"/>
      <c r="AZ26" s="462"/>
      <c r="BA26" s="462"/>
      <c r="BB26" s="462"/>
      <c r="BC26" s="462"/>
      <c r="BD26" s="462"/>
      <c r="BE26" s="463"/>
      <c r="BF26" s="471" t="str">
        <f>AM26</f>
        <v>D       2026/2025</v>
      </c>
      <c r="BH26" s="105"/>
      <c r="BI26" s="105"/>
    </row>
    <row r="27" spans="1:61" ht="20.100000000000001" customHeight="1" thickBot="1">
      <c r="A27" s="467"/>
      <c r="B27" s="99">
        <v>2010</v>
      </c>
      <c r="C27" s="135">
        <v>2011</v>
      </c>
      <c r="D27" s="135">
        <v>2012</v>
      </c>
      <c r="E27" s="135">
        <v>2013</v>
      </c>
      <c r="F27" s="135">
        <v>2014</v>
      </c>
      <c r="G27" s="135">
        <v>2015</v>
      </c>
      <c r="H27" s="135">
        <v>2016</v>
      </c>
      <c r="I27" s="135">
        <v>2017</v>
      </c>
      <c r="J27" s="135">
        <v>2018</v>
      </c>
      <c r="K27" s="135">
        <v>2019</v>
      </c>
      <c r="L27" s="135">
        <v>2020</v>
      </c>
      <c r="M27" s="135">
        <v>2021</v>
      </c>
      <c r="N27" s="135">
        <v>2022</v>
      </c>
      <c r="O27" s="135">
        <v>2023</v>
      </c>
      <c r="P27" s="135">
        <v>2024</v>
      </c>
      <c r="Q27" s="135">
        <v>2025</v>
      </c>
      <c r="R27" s="133">
        <v>2026</v>
      </c>
      <c r="S27" s="472"/>
      <c r="U27" s="470"/>
      <c r="V27" s="25">
        <v>2010</v>
      </c>
      <c r="W27" s="135">
        <v>2011</v>
      </c>
      <c r="X27" s="135">
        <v>2012</v>
      </c>
      <c r="Y27" s="135">
        <v>2013</v>
      </c>
      <c r="Z27" s="135">
        <v>2014</v>
      </c>
      <c r="AA27" s="135">
        <v>2015</v>
      </c>
      <c r="AB27" s="135">
        <v>2016</v>
      </c>
      <c r="AC27" s="135">
        <v>2017</v>
      </c>
      <c r="AD27" s="135">
        <v>2018</v>
      </c>
      <c r="AE27" s="135">
        <v>2019</v>
      </c>
      <c r="AF27" s="135">
        <v>2020</v>
      </c>
      <c r="AG27" s="135">
        <v>2021</v>
      </c>
      <c r="AH27" s="135">
        <v>2022</v>
      </c>
      <c r="AI27" s="135">
        <v>2023</v>
      </c>
      <c r="AJ27" s="135">
        <v>2024</v>
      </c>
      <c r="AK27" s="135">
        <v>2025</v>
      </c>
      <c r="AL27" s="133">
        <v>2026</v>
      </c>
      <c r="AM27" s="472"/>
      <c r="AO27" s="25">
        <v>2010</v>
      </c>
      <c r="AP27" s="135">
        <v>2011</v>
      </c>
      <c r="AQ27" s="135">
        <v>2012</v>
      </c>
      <c r="AR27" s="135">
        <v>2013</v>
      </c>
      <c r="AS27" s="135">
        <v>2014</v>
      </c>
      <c r="AT27" s="135">
        <v>2015</v>
      </c>
      <c r="AU27" s="135">
        <v>2016</v>
      </c>
      <c r="AV27" s="135">
        <v>2017</v>
      </c>
      <c r="AW27" s="262">
        <v>2018</v>
      </c>
      <c r="AX27" s="135">
        <v>2019</v>
      </c>
      <c r="AY27" s="135">
        <v>2020</v>
      </c>
      <c r="AZ27" s="135">
        <v>2021</v>
      </c>
      <c r="BA27" s="135">
        <v>2022</v>
      </c>
      <c r="BB27" s="135">
        <v>2023</v>
      </c>
      <c r="BC27" s="176">
        <v>2024</v>
      </c>
      <c r="BD27" s="135">
        <v>2025</v>
      </c>
      <c r="BE27" s="263">
        <v>2026</v>
      </c>
      <c r="BF27" s="472"/>
      <c r="BH27" s="105"/>
      <c r="BI27" s="105"/>
    </row>
    <row r="28" spans="1:61" ht="3" customHeight="1" thickBot="1">
      <c r="A28" s="288" t="s">
        <v>88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1"/>
      <c r="U28" s="288"/>
      <c r="V28" s="290">
        <v>2010</v>
      </c>
      <c r="W28" s="290">
        <v>2011</v>
      </c>
      <c r="X28" s="290">
        <v>2012</v>
      </c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1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7"/>
      <c r="BE28" s="287"/>
      <c r="BF28" s="289"/>
      <c r="BH28" s="105"/>
      <c r="BI28" s="105"/>
    </row>
    <row r="29" spans="1:61" ht="20.100000000000001" customHeight="1">
      <c r="A29" s="120" t="s">
        <v>72</v>
      </c>
      <c r="B29" s="39">
        <v>112112.93</v>
      </c>
      <c r="C29" s="153">
        <v>124900.3</v>
      </c>
      <c r="D29" s="153">
        <v>111319.11999999998</v>
      </c>
      <c r="E29" s="153">
        <v>99935.37</v>
      </c>
      <c r="F29" s="153">
        <v>181139.11</v>
      </c>
      <c r="G29" s="153">
        <v>165328.64999999985</v>
      </c>
      <c r="H29" s="153">
        <v>127338.22000000003</v>
      </c>
      <c r="I29" s="153">
        <v>165367.62</v>
      </c>
      <c r="J29" s="153">
        <v>107872.66</v>
      </c>
      <c r="K29" s="153">
        <v>201062.91000000003</v>
      </c>
      <c r="L29" s="153">
        <v>231082.82</v>
      </c>
      <c r="M29" s="153">
        <v>214265.47000000015</v>
      </c>
      <c r="N29" s="153">
        <v>189330.19999999984</v>
      </c>
      <c r="O29" s="153">
        <v>210592.18</v>
      </c>
      <c r="P29" s="153">
        <v>144226.97</v>
      </c>
      <c r="Q29" s="153">
        <v>143075.54999999987</v>
      </c>
      <c r="R29" s="112">
        <v>146732.20000000001</v>
      </c>
      <c r="S29" s="61">
        <f>IF(R29="","",(R29-Q29)/Q29)</f>
        <v>2.5557476452127165E-2</v>
      </c>
      <c r="U29" s="109" t="s">
        <v>72</v>
      </c>
      <c r="V29" s="39">
        <v>5016.9969999999994</v>
      </c>
      <c r="W29" s="153">
        <v>5270.674</v>
      </c>
      <c r="X29" s="153">
        <v>5254.5140000000001</v>
      </c>
      <c r="Y29" s="153">
        <v>8076.4090000000024</v>
      </c>
      <c r="Z29" s="153">
        <v>9156.59</v>
      </c>
      <c r="AA29" s="153">
        <v>7918.5499999999993</v>
      </c>
      <c r="AB29" s="153">
        <v>7480.9960000000019</v>
      </c>
      <c r="AC29" s="153">
        <v>9138.478000000001</v>
      </c>
      <c r="AD29" s="153">
        <v>8324.8559999999998</v>
      </c>
      <c r="AE29" s="153">
        <v>11927.749</v>
      </c>
      <c r="AF29" s="153">
        <v>14184.973999999998</v>
      </c>
      <c r="AG29" s="153">
        <v>11496.755999999994</v>
      </c>
      <c r="AH29" s="153">
        <v>12141.410000000002</v>
      </c>
      <c r="AI29" s="153">
        <v>14522.108000000002</v>
      </c>
      <c r="AJ29" s="153">
        <v>9776.6340000000037</v>
      </c>
      <c r="AK29" s="153">
        <v>11426.242000000004</v>
      </c>
      <c r="AL29" s="112">
        <v>11416.086000000001</v>
      </c>
      <c r="AM29" s="61">
        <f>IF(AL29="","",(AL29-AK29)/AK29)</f>
        <v>-8.8883116601264653E-4</v>
      </c>
      <c r="AO29" s="124">
        <f t="shared" ref="AO29:AO38" si="62">(V29/B29)*10</f>
        <v>0.44749494995804673</v>
      </c>
      <c r="AP29" s="156">
        <f t="shared" ref="AP29:AP38" si="63">(W29/C29)*10</f>
        <v>0.42199049962249885</v>
      </c>
      <c r="AQ29" s="156">
        <f t="shared" ref="AQ29:AQ38" si="64">(X29/D29)*10</f>
        <v>0.47202259593859536</v>
      </c>
      <c r="AR29" s="156">
        <f t="shared" ref="AR29:AR38" si="65">(Y29/E29)*10</f>
        <v>0.8081632158864277</v>
      </c>
      <c r="AS29" s="156">
        <f t="shared" ref="AS29:AS38" si="66">(Z29/F29)*10</f>
        <v>0.50550044106984959</v>
      </c>
      <c r="AT29" s="156">
        <f t="shared" ref="AT29:AT38" si="67">(AA29/G29)*10</f>
        <v>0.47895812371298058</v>
      </c>
      <c r="AU29" s="156">
        <f t="shared" ref="AU29:AU38" si="68">(AB29/H29)*10</f>
        <v>0.58749022877813117</v>
      </c>
      <c r="AV29" s="156">
        <f t="shared" ref="AV29:AV38" si="69">(AC29/I29)*10</f>
        <v>0.55261592323817688</v>
      </c>
      <c r="AW29" s="156">
        <f t="shared" ref="AW29:AW38" si="70">(AD29/J29)*10</f>
        <v>0.77172992674881657</v>
      </c>
      <c r="AX29" s="156">
        <f t="shared" ref="AX29:AX38" si="71">(AE29/K29)*10</f>
        <v>0.59323467465978674</v>
      </c>
      <c r="AY29" s="156">
        <f t="shared" ref="AY29:AY38" si="72">(AF29/L29)*10</f>
        <v>0.61384805672702092</v>
      </c>
      <c r="AZ29" s="156">
        <f t="shared" ref="AZ29:AZ38" si="73">(AG29/M29)*10</f>
        <v>0.53656597117584959</v>
      </c>
      <c r="BA29" s="156">
        <f t="shared" ref="BA29:BA38" si="74">(AH29/N29)*10</f>
        <v>0.64128226769950125</v>
      </c>
      <c r="BB29" s="156">
        <f t="shared" ref="BB29:BC38" si="75">(AI29/O29)*10</f>
        <v>0.68958439007564309</v>
      </c>
      <c r="BC29" s="156">
        <f t="shared" si="75"/>
        <v>0.67786447985421894</v>
      </c>
      <c r="BD29" s="156">
        <f t="shared" ref="BD29:BE44" si="76">(AK29/Q29)*10</f>
        <v>0.79861597596514666</v>
      </c>
      <c r="BE29" s="156">
        <f>(AL29/R29)*10</f>
        <v>0.77802186568456</v>
      </c>
      <c r="BF29" s="61">
        <f t="shared" ref="BF29:BF45" si="77">IF(BE29="","",(BE29-BD29)/BD29)</f>
        <v>-2.5787250568958611E-2</v>
      </c>
      <c r="BH29" s="105"/>
      <c r="BI29" s="105"/>
    </row>
    <row r="30" spans="1:61" ht="20.100000000000001" customHeight="1">
      <c r="A30" s="121" t="s">
        <v>73</v>
      </c>
      <c r="B30" s="19">
        <v>103555.23</v>
      </c>
      <c r="C30" s="154">
        <v>109603.07999999999</v>
      </c>
      <c r="D30" s="154">
        <v>90618.02</v>
      </c>
      <c r="E30" s="154">
        <v>91080.090000000011</v>
      </c>
      <c r="F30" s="154">
        <v>178641.27</v>
      </c>
      <c r="G30" s="154">
        <v>189277.91000000003</v>
      </c>
      <c r="H30" s="154">
        <v>160923.91</v>
      </c>
      <c r="I30" s="154">
        <v>180001.23</v>
      </c>
      <c r="J30" s="154">
        <v>100965.82</v>
      </c>
      <c r="K30" s="154">
        <v>238795.00999999998</v>
      </c>
      <c r="L30" s="154">
        <v>200191.72999999998</v>
      </c>
      <c r="M30" s="154">
        <v>256636.25000000012</v>
      </c>
      <c r="N30" s="154">
        <v>265295.4699999998</v>
      </c>
      <c r="O30" s="154">
        <v>254936.74999999994</v>
      </c>
      <c r="P30" s="154">
        <v>163816.97999999995</v>
      </c>
      <c r="Q30" s="154">
        <v>157689.05999999974</v>
      </c>
      <c r="R30" s="119">
        <v>154141.58999999985</v>
      </c>
      <c r="S30" s="52">
        <f t="shared" ref="S30:S45" si="78">IF(R30="","",(R30-Q30)/Q30)</f>
        <v>-2.2496614540031445E-2</v>
      </c>
      <c r="U30" s="109" t="s">
        <v>73</v>
      </c>
      <c r="V30" s="19">
        <v>4768.4190000000008</v>
      </c>
      <c r="W30" s="154">
        <v>5015.1330000000007</v>
      </c>
      <c r="X30" s="154">
        <v>4911.1499999999996</v>
      </c>
      <c r="Y30" s="154">
        <v>7549.5049999999992</v>
      </c>
      <c r="Z30" s="154">
        <v>9045.7329999999984</v>
      </c>
      <c r="AA30" s="154">
        <v>9256.7200000000012</v>
      </c>
      <c r="AB30" s="154">
        <v>8296.7439999999988</v>
      </c>
      <c r="AC30" s="154">
        <v>9856.137999999999</v>
      </c>
      <c r="AD30" s="154">
        <v>9306.1540000000005</v>
      </c>
      <c r="AE30" s="154">
        <v>13709.666999999996</v>
      </c>
      <c r="AF30" s="154">
        <v>12449.267000000005</v>
      </c>
      <c r="AG30" s="154">
        <v>12684.448000000004</v>
      </c>
      <c r="AH30" s="154">
        <v>16621.906999999996</v>
      </c>
      <c r="AI30" s="154">
        <v>15950.190999999999</v>
      </c>
      <c r="AJ30" s="154">
        <v>11404.307000000001</v>
      </c>
      <c r="AK30" s="154">
        <v>11442.050999999994</v>
      </c>
      <c r="AL30" s="119">
        <v>12318.921999999991</v>
      </c>
      <c r="AM30" s="52">
        <f t="shared" ref="AM30:AM45" si="79">IF(AL30="","",(AL30-AK30)/AK30)</f>
        <v>7.6635823420119153E-2</v>
      </c>
      <c r="AO30" s="125">
        <f t="shared" si="62"/>
        <v>0.46047109354109889</v>
      </c>
      <c r="AP30" s="157">
        <f t="shared" si="63"/>
        <v>0.45757226895448566</v>
      </c>
      <c r="AQ30" s="157">
        <f t="shared" si="64"/>
        <v>0.5419617422671561</v>
      </c>
      <c r="AR30" s="157">
        <f t="shared" si="65"/>
        <v>0.82888642292733761</v>
      </c>
      <c r="AS30" s="157">
        <f t="shared" si="66"/>
        <v>0.50636300335303253</v>
      </c>
      <c r="AT30" s="157">
        <f t="shared" si="67"/>
        <v>0.48905442795728249</v>
      </c>
      <c r="AU30" s="157">
        <f t="shared" si="68"/>
        <v>0.51556937685642856</v>
      </c>
      <c r="AV30" s="157">
        <f t="shared" si="69"/>
        <v>0.54755948056577153</v>
      </c>
      <c r="AW30" s="157">
        <f t="shared" si="70"/>
        <v>0.92171330852361721</v>
      </c>
      <c r="AX30" s="157">
        <f t="shared" si="71"/>
        <v>0.57411865515950256</v>
      </c>
      <c r="AY30" s="157">
        <f t="shared" si="72"/>
        <v>0.6218671970115851</v>
      </c>
      <c r="AZ30" s="157">
        <f t="shared" si="73"/>
        <v>0.49425784549142993</v>
      </c>
      <c r="BA30" s="157">
        <f t="shared" si="74"/>
        <v>0.62654318974990453</v>
      </c>
      <c r="BB30" s="157">
        <f t="shared" si="75"/>
        <v>0.62565287272235182</v>
      </c>
      <c r="BC30" s="157">
        <f t="shared" si="75"/>
        <v>0.69616147239437598</v>
      </c>
      <c r="BD30" s="157">
        <f t="shared" si="76"/>
        <v>0.72560842204272213</v>
      </c>
      <c r="BE30" s="157">
        <f>IF(AL30="","",(AL30/R30)*10)</f>
        <v>0.79919520747126094</v>
      </c>
      <c r="BF30" s="52">
        <f t="shared" si="77"/>
        <v>0.10141390754723928</v>
      </c>
      <c r="BH30" s="105"/>
      <c r="BI30" s="105"/>
    </row>
    <row r="31" spans="1:61" ht="20.100000000000001" customHeight="1">
      <c r="A31" s="121" t="s">
        <v>74</v>
      </c>
      <c r="B31" s="19">
        <v>167818.00999999992</v>
      </c>
      <c r="C31" s="154">
        <v>125233.35</v>
      </c>
      <c r="D31" s="154">
        <v>135773.26999999996</v>
      </c>
      <c r="E31" s="154">
        <v>78339.37000000001</v>
      </c>
      <c r="F31" s="154">
        <v>159104.78000000003</v>
      </c>
      <c r="G31" s="154">
        <v>179761.25999999998</v>
      </c>
      <c r="H31" s="154">
        <v>158233.01999999999</v>
      </c>
      <c r="I31" s="154">
        <v>184735.59</v>
      </c>
      <c r="J31" s="154">
        <v>131251.34</v>
      </c>
      <c r="K31" s="154">
        <v>209712.58</v>
      </c>
      <c r="L31" s="154">
        <v>208979.29</v>
      </c>
      <c r="M31" s="154">
        <v>346550.24000000046</v>
      </c>
      <c r="N31" s="154">
        <v>197385.46999999997</v>
      </c>
      <c r="O31" s="154">
        <v>307397.88</v>
      </c>
      <c r="P31" s="154">
        <v>152254.79</v>
      </c>
      <c r="Q31" s="154">
        <v>141265.73999999979</v>
      </c>
      <c r="R31" s="119">
        <v>145153.12999999998</v>
      </c>
      <c r="S31" s="52">
        <f t="shared" si="78"/>
        <v>2.7518278671107337E-2</v>
      </c>
      <c r="U31" s="109" t="s">
        <v>74</v>
      </c>
      <c r="V31" s="19">
        <v>7424.4470000000001</v>
      </c>
      <c r="W31" s="154">
        <v>5510.3540000000003</v>
      </c>
      <c r="X31" s="154">
        <v>6830.2309999999961</v>
      </c>
      <c r="Y31" s="154">
        <v>7114.5390000000007</v>
      </c>
      <c r="Z31" s="154">
        <v>8082.2549999999983</v>
      </c>
      <c r="AA31" s="154">
        <v>8938.91</v>
      </c>
      <c r="AB31" s="154">
        <v>8489.652</v>
      </c>
      <c r="AC31" s="154">
        <v>9926.7349999999988</v>
      </c>
      <c r="AD31" s="154">
        <v>10260.373</v>
      </c>
      <c r="AE31" s="154">
        <v>11780.022999999999</v>
      </c>
      <c r="AF31" s="154">
        <v>12880.835000000003</v>
      </c>
      <c r="AG31" s="154">
        <v>17712.749</v>
      </c>
      <c r="AH31" s="154">
        <v>13728.199000000006</v>
      </c>
      <c r="AI31" s="154">
        <v>20045.862000000012</v>
      </c>
      <c r="AJ31" s="154">
        <v>12012.421000000002</v>
      </c>
      <c r="AK31" s="154">
        <v>12195.084000000001</v>
      </c>
      <c r="AL31" s="119">
        <v>13249.278000000002</v>
      </c>
      <c r="AM31" s="52">
        <f t="shared" si="79"/>
        <v>8.6444177014278978E-2</v>
      </c>
      <c r="AO31" s="125">
        <f t="shared" si="62"/>
        <v>0.44241062088628053</v>
      </c>
      <c r="AP31" s="157">
        <f t="shared" si="63"/>
        <v>0.44000691509090828</v>
      </c>
      <c r="AQ31" s="157">
        <f t="shared" si="64"/>
        <v>0.50306153781226581</v>
      </c>
      <c r="AR31" s="157">
        <f t="shared" si="65"/>
        <v>0.908169034292719</v>
      </c>
      <c r="AS31" s="157">
        <f t="shared" si="66"/>
        <v>0.50798316681623246</v>
      </c>
      <c r="AT31" s="157">
        <f t="shared" si="67"/>
        <v>0.49726565111971294</v>
      </c>
      <c r="AU31" s="157">
        <f t="shared" si="68"/>
        <v>0.53652846921584385</v>
      </c>
      <c r="AV31" s="157">
        <f t="shared" si="69"/>
        <v>0.5373482716568041</v>
      </c>
      <c r="AW31" s="157">
        <f t="shared" si="70"/>
        <v>0.78173472362263119</v>
      </c>
      <c r="AX31" s="157">
        <f t="shared" si="71"/>
        <v>0.56172228676028879</v>
      </c>
      <c r="AY31" s="157">
        <f t="shared" si="72"/>
        <v>0.61636897129854362</v>
      </c>
      <c r="AZ31" s="157">
        <f t="shared" si="73"/>
        <v>0.51111633914897814</v>
      </c>
      <c r="BA31" s="157">
        <f t="shared" si="74"/>
        <v>0.69550200427620168</v>
      </c>
      <c r="BB31" s="157">
        <f t="shared" si="75"/>
        <v>0.65211451686003852</v>
      </c>
      <c r="BC31" s="157">
        <f t="shared" si="75"/>
        <v>0.78896834707137953</v>
      </c>
      <c r="BD31" s="157">
        <f t="shared" si="76"/>
        <v>0.86327258116511607</v>
      </c>
      <c r="BE31" s="157">
        <f>IF(AL31="","",(AL31/R31)*10)</f>
        <v>0.91277935239839503</v>
      </c>
      <c r="BF31" s="52">
        <f t="shared" ref="BF31" si="80">IF(BE31="","",(BE31-BD31)/BD31)</f>
        <v>5.7347785987204795E-2</v>
      </c>
      <c r="BH31" s="105"/>
      <c r="BI31" s="105"/>
    </row>
    <row r="32" spans="1:61" ht="20.100000000000001" customHeight="1">
      <c r="A32" s="121" t="s">
        <v>75</v>
      </c>
      <c r="B32" s="19">
        <v>169960.15000000005</v>
      </c>
      <c r="C32" s="154">
        <v>125324.62</v>
      </c>
      <c r="D32" s="154">
        <v>131109.87</v>
      </c>
      <c r="E32" s="154">
        <v>110880.58</v>
      </c>
      <c r="F32" s="154">
        <v>139339.33000000002</v>
      </c>
      <c r="G32" s="154">
        <v>172769.00000000006</v>
      </c>
      <c r="H32" s="154">
        <v>120807.59000000001</v>
      </c>
      <c r="I32" s="154">
        <v>195865.48</v>
      </c>
      <c r="J32" s="154">
        <v>150352.84</v>
      </c>
      <c r="K32" s="154">
        <v>244663.81999999998</v>
      </c>
      <c r="L32" s="154">
        <v>232991.83999999994</v>
      </c>
      <c r="M32" s="154">
        <v>238327.95000000016</v>
      </c>
      <c r="N32" s="154">
        <v>208852.24</v>
      </c>
      <c r="O32" s="154">
        <v>266098.18000000005</v>
      </c>
      <c r="P32" s="154">
        <v>162872.00000000003</v>
      </c>
      <c r="Q32" s="154">
        <v>152922.04000000004</v>
      </c>
      <c r="R32" s="119">
        <v>146827.29999999984</v>
      </c>
      <c r="S32" s="52">
        <f t="shared" si="78"/>
        <v>-3.9855209883416363E-2</v>
      </c>
      <c r="U32" s="109" t="s">
        <v>75</v>
      </c>
      <c r="V32" s="19">
        <v>6997.9059999999999</v>
      </c>
      <c r="W32" s="154">
        <v>5641.7790000000005</v>
      </c>
      <c r="X32" s="154">
        <v>6955.6630000000014</v>
      </c>
      <c r="Y32" s="154">
        <v>8794.5019999999968</v>
      </c>
      <c r="Z32" s="154">
        <v>7652.6419999999989</v>
      </c>
      <c r="AA32" s="154">
        <v>8505.6460000000006</v>
      </c>
      <c r="AB32" s="154">
        <v>6662.3990000000013</v>
      </c>
      <c r="AC32" s="154">
        <v>10370.893000000004</v>
      </c>
      <c r="AD32" s="154">
        <v>11386.056</v>
      </c>
      <c r="AE32" s="154">
        <v>12901.989000000001</v>
      </c>
      <c r="AF32" s="154">
        <v>14090.422</v>
      </c>
      <c r="AG32" s="154">
        <v>12972.172999999997</v>
      </c>
      <c r="AH32" s="154">
        <v>15175.933000000003</v>
      </c>
      <c r="AI32" s="154">
        <v>16823.397999999997</v>
      </c>
      <c r="AJ32" s="154">
        <v>12183.119000000001</v>
      </c>
      <c r="AK32" s="154">
        <v>12174.357999999995</v>
      </c>
      <c r="AL32" s="119">
        <v>12961.530000000002</v>
      </c>
      <c r="AM32" s="52">
        <f t="shared" si="79"/>
        <v>6.4658193885871282E-2</v>
      </c>
      <c r="AO32" s="125">
        <f t="shared" si="62"/>
        <v>0.4117380456536428</v>
      </c>
      <c r="AP32" s="157">
        <f t="shared" si="63"/>
        <v>0.45017323810756427</v>
      </c>
      <c r="AQ32" s="157">
        <f t="shared" si="64"/>
        <v>0.53052169146380823</v>
      </c>
      <c r="AR32" s="157">
        <f t="shared" si="65"/>
        <v>0.79315079340313666</v>
      </c>
      <c r="AS32" s="157">
        <f t="shared" si="66"/>
        <v>0.54920904241465762</v>
      </c>
      <c r="AT32" s="157">
        <f t="shared" si="67"/>
        <v>0.49231320433642595</v>
      </c>
      <c r="AU32" s="157">
        <f t="shared" si="68"/>
        <v>0.55148844538658548</v>
      </c>
      <c r="AV32" s="157">
        <f t="shared" si="69"/>
        <v>0.52949059732220316</v>
      </c>
      <c r="AW32" s="157">
        <f t="shared" si="70"/>
        <v>0.75728905420077208</v>
      </c>
      <c r="AX32" s="157">
        <f t="shared" si="71"/>
        <v>0.52733538616375741</v>
      </c>
      <c r="AY32" s="157">
        <f t="shared" si="72"/>
        <v>0.60476032121983347</v>
      </c>
      <c r="AZ32" s="157">
        <f t="shared" si="73"/>
        <v>0.54429927333323636</v>
      </c>
      <c r="BA32" s="157">
        <f t="shared" si="74"/>
        <v>0.72663491662813884</v>
      </c>
      <c r="BB32" s="157">
        <f t="shared" si="75"/>
        <v>0.63222521852648494</v>
      </c>
      <c r="BC32" s="157">
        <f t="shared" si="75"/>
        <v>0.74801801414607783</v>
      </c>
      <c r="BD32" s="157">
        <f t="shared" si="76"/>
        <v>0.79611532778401284</v>
      </c>
      <c r="BE32" s="157">
        <f t="shared" ref="BE32:BE40" si="81">IF(AL32="","",(AL32/R32)*10)</f>
        <v>0.88277384382877133</v>
      </c>
      <c r="BF32" s="52">
        <f t="shared" si="77"/>
        <v>0.10885171158049738</v>
      </c>
      <c r="BH32" s="105"/>
      <c r="BI32" s="105"/>
    </row>
    <row r="33" spans="1:61" ht="20.100000000000001" customHeight="1">
      <c r="A33" s="121" t="s">
        <v>76</v>
      </c>
      <c r="B33" s="19">
        <v>105627.73999999999</v>
      </c>
      <c r="C33" s="154">
        <v>146684.46999999994</v>
      </c>
      <c r="D33" s="154">
        <v>105806.44999999998</v>
      </c>
      <c r="E33" s="154">
        <v>156736.06999999992</v>
      </c>
      <c r="F33" s="154">
        <v>207228.25</v>
      </c>
      <c r="G33" s="154">
        <v>181747.00999999995</v>
      </c>
      <c r="H33" s="154">
        <v>156060.43000000002</v>
      </c>
      <c r="I33" s="154">
        <v>208341.1999999999</v>
      </c>
      <c r="J33" s="154">
        <v>123112.9</v>
      </c>
      <c r="K33" s="154">
        <v>228011.36000000013</v>
      </c>
      <c r="L33" s="154">
        <v>207260.46000000002</v>
      </c>
      <c r="M33" s="154">
        <v>271668.90999999992</v>
      </c>
      <c r="N33" s="154">
        <v>297743.68000000011</v>
      </c>
      <c r="O33" s="154">
        <v>271889.82</v>
      </c>
      <c r="P33" s="154">
        <v>165042.3800000003</v>
      </c>
      <c r="Q33" s="154">
        <v>151844.9</v>
      </c>
      <c r="R33" s="119">
        <v>124132.88999999988</v>
      </c>
      <c r="S33" s="52">
        <f t="shared" si="78"/>
        <v>-0.18250207942446608</v>
      </c>
      <c r="U33" s="109" t="s">
        <v>76</v>
      </c>
      <c r="V33" s="19">
        <v>5233.5920000000015</v>
      </c>
      <c r="W33" s="154">
        <v>6774.5830000000024</v>
      </c>
      <c r="X33" s="154">
        <v>6184.9250000000011</v>
      </c>
      <c r="Y33" s="154">
        <v>12346.015000000001</v>
      </c>
      <c r="Z33" s="154">
        <v>9823.5429999999997</v>
      </c>
      <c r="AA33" s="154">
        <v>9567.4180000000015</v>
      </c>
      <c r="AB33" s="154">
        <v>8927.2699999999986</v>
      </c>
      <c r="AC33" s="154">
        <v>11110.941999999997</v>
      </c>
      <c r="AD33" s="154">
        <v>11997.332</v>
      </c>
      <c r="AE33" s="154">
        <v>12224.240000000003</v>
      </c>
      <c r="AF33" s="154">
        <v>10503.531999999996</v>
      </c>
      <c r="AG33" s="154">
        <v>13714.956999999997</v>
      </c>
      <c r="AH33" s="154">
        <v>20165.158999999996</v>
      </c>
      <c r="AI33" s="154">
        <v>18190.89599999999</v>
      </c>
      <c r="AJ33" s="154">
        <v>12209.923999999999</v>
      </c>
      <c r="AK33" s="154">
        <v>12975.047000000002</v>
      </c>
      <c r="AL33" s="119">
        <v>10996.068999999996</v>
      </c>
      <c r="AM33" s="52">
        <f t="shared" si="79"/>
        <v>-0.15252183672244163</v>
      </c>
      <c r="AO33" s="125">
        <f t="shared" si="62"/>
        <v>0.49547514696423517</v>
      </c>
      <c r="AP33" s="157">
        <f t="shared" si="63"/>
        <v>0.46184732439637305</v>
      </c>
      <c r="AQ33" s="157">
        <f t="shared" si="64"/>
        <v>0.58455084732547036</v>
      </c>
      <c r="AR33" s="157">
        <f t="shared" si="65"/>
        <v>0.78769456194735565</v>
      </c>
      <c r="AS33" s="157">
        <f t="shared" si="66"/>
        <v>0.4740445861025222</v>
      </c>
      <c r="AT33" s="157">
        <f t="shared" si="67"/>
        <v>0.52641405214864356</v>
      </c>
      <c r="AU33" s="157">
        <f t="shared" si="68"/>
        <v>0.57203930554337168</v>
      </c>
      <c r="AV33" s="157">
        <f t="shared" si="69"/>
        <v>0.53330507840023977</v>
      </c>
      <c r="AW33" s="157">
        <f t="shared" si="70"/>
        <v>0.97449836694611214</v>
      </c>
      <c r="AX33" s="157">
        <f t="shared" si="71"/>
        <v>0.53612416504160132</v>
      </c>
      <c r="AY33" s="157">
        <f t="shared" si="72"/>
        <v>0.50677934421259097</v>
      </c>
      <c r="AZ33" s="157">
        <f t="shared" si="73"/>
        <v>0.50484087413609458</v>
      </c>
      <c r="BA33" s="157">
        <f t="shared" si="74"/>
        <v>0.67726572735313773</v>
      </c>
      <c r="BB33" s="157">
        <f t="shared" si="75"/>
        <v>0.66905395722428995</v>
      </c>
      <c r="BC33" s="157">
        <f t="shared" si="75"/>
        <v>0.7398053760494715</v>
      </c>
      <c r="BD33" s="157">
        <f t="shared" si="76"/>
        <v>0.85449343376037024</v>
      </c>
      <c r="BE33" s="157">
        <f t="shared" si="81"/>
        <v>0.88583041931916728</v>
      </c>
      <c r="BF33" s="52">
        <f t="shared" si="77"/>
        <v>3.6673173041122553E-2</v>
      </c>
      <c r="BH33" s="105"/>
      <c r="BI33" s="105"/>
    </row>
    <row r="34" spans="1:61" ht="20.100000000000001" customHeight="1">
      <c r="A34" s="121" t="s">
        <v>77</v>
      </c>
      <c r="B34" s="19">
        <v>172955.39000000004</v>
      </c>
      <c r="C34" s="154">
        <v>88363.709999999992</v>
      </c>
      <c r="D34" s="154">
        <v>120306.19000000003</v>
      </c>
      <c r="E34" s="154">
        <v>142180.06</v>
      </c>
      <c r="F34" s="154">
        <v>163672.61999999994</v>
      </c>
      <c r="G34" s="154">
        <v>227414.28000000014</v>
      </c>
      <c r="H34" s="154">
        <v>160527.01</v>
      </c>
      <c r="I34" s="154">
        <v>247253.33</v>
      </c>
      <c r="J34" s="154">
        <v>159193.67000000001</v>
      </c>
      <c r="K34" s="154">
        <v>248660.12999999995</v>
      </c>
      <c r="L34" s="154">
        <v>200913.27999999997</v>
      </c>
      <c r="M34" s="154">
        <v>276808.68999999983</v>
      </c>
      <c r="N34" s="154">
        <v>225711.80999999991</v>
      </c>
      <c r="O34" s="154">
        <v>318057.70000000054</v>
      </c>
      <c r="P34" s="154">
        <v>158434.60000000015</v>
      </c>
      <c r="Q34" s="154">
        <v>129233.74999999994</v>
      </c>
      <c r="R34" s="119">
        <v>110494.88999999994</v>
      </c>
      <c r="S34" s="52">
        <f t="shared" si="78"/>
        <v>-0.14499973884530945</v>
      </c>
      <c r="U34" s="109" t="s">
        <v>77</v>
      </c>
      <c r="V34" s="19">
        <v>8418.2340000000022</v>
      </c>
      <c r="W34" s="154">
        <v>4390.6889999999994</v>
      </c>
      <c r="X34" s="154">
        <v>6848.4070000000011</v>
      </c>
      <c r="Y34" s="154">
        <v>11167.32799999999</v>
      </c>
      <c r="Z34" s="154">
        <v>8872.2850000000017</v>
      </c>
      <c r="AA34" s="154">
        <v>11662.620000000006</v>
      </c>
      <c r="AB34" s="154">
        <v>9423.9899999999961</v>
      </c>
      <c r="AC34" s="154">
        <v>14481.375000000004</v>
      </c>
      <c r="AD34" s="154">
        <v>12803.287</v>
      </c>
      <c r="AE34" s="154">
        <v>13718.046000000006</v>
      </c>
      <c r="AF34" s="154">
        <v>12228.946999999995</v>
      </c>
      <c r="AG34" s="154">
        <v>14526.821999999995</v>
      </c>
      <c r="AH34" s="154">
        <v>14534.652000000002</v>
      </c>
      <c r="AI34" s="154">
        <v>19521.573</v>
      </c>
      <c r="AJ34" s="154">
        <v>13387.991000000004</v>
      </c>
      <c r="AK34" s="154">
        <v>11178.229000000003</v>
      </c>
      <c r="AL34" s="119">
        <v>11457.609</v>
      </c>
      <c r="AM34" s="52">
        <f t="shared" si="79"/>
        <v>2.4993225671078784E-2</v>
      </c>
      <c r="AO34" s="125">
        <f t="shared" si="62"/>
        <v>0.48672862985073784</v>
      </c>
      <c r="AP34" s="157">
        <f t="shared" si="63"/>
        <v>0.49688825876595721</v>
      </c>
      <c r="AQ34" s="157">
        <f t="shared" si="64"/>
        <v>0.56924809937044796</v>
      </c>
      <c r="AR34" s="157">
        <f t="shared" si="65"/>
        <v>0.78543559483657488</v>
      </c>
      <c r="AS34" s="157">
        <f t="shared" si="66"/>
        <v>0.54207508867396426</v>
      </c>
      <c r="AT34" s="157">
        <f t="shared" si="67"/>
        <v>0.51283586940978365</v>
      </c>
      <c r="AU34" s="157">
        <f t="shared" si="68"/>
        <v>0.58706569068968495</v>
      </c>
      <c r="AV34" s="157">
        <f t="shared" si="69"/>
        <v>0.58568978626091728</v>
      </c>
      <c r="AW34" s="157">
        <f t="shared" si="70"/>
        <v>0.80425854872244606</v>
      </c>
      <c r="AX34" s="157">
        <f t="shared" si="71"/>
        <v>0.55167855015599043</v>
      </c>
      <c r="AY34" s="157">
        <f t="shared" si="72"/>
        <v>0.60866792877006426</v>
      </c>
      <c r="AZ34" s="157">
        <f t="shared" si="73"/>
        <v>0.52479645779906703</v>
      </c>
      <c r="BA34" s="157">
        <f t="shared" si="74"/>
        <v>0.64394734152368938</v>
      </c>
      <c r="BB34" s="157">
        <f t="shared" si="75"/>
        <v>0.61377457612250752</v>
      </c>
      <c r="BC34" s="157">
        <f t="shared" si="75"/>
        <v>0.84501687131472492</v>
      </c>
      <c r="BD34" s="157">
        <f t="shared" si="76"/>
        <v>0.86496205519069203</v>
      </c>
      <c r="BE34" s="157">
        <f t="shared" si="81"/>
        <v>1.0369356447162406</v>
      </c>
      <c r="BF34" s="52">
        <f t="shared" si="77"/>
        <v>0.19882211999188187</v>
      </c>
      <c r="BH34" s="105"/>
      <c r="BI34" s="105"/>
    </row>
    <row r="35" spans="1:61" ht="20.100000000000001" customHeight="1">
      <c r="A35" s="121" t="s">
        <v>78</v>
      </c>
      <c r="B35" s="19">
        <v>153575.38000000003</v>
      </c>
      <c r="C35" s="154">
        <v>146031.1</v>
      </c>
      <c r="D35" s="154">
        <v>129411.21999999994</v>
      </c>
      <c r="E35" s="154">
        <v>179559.8899999999</v>
      </c>
      <c r="F35" s="154">
        <v>269358.03999999998</v>
      </c>
      <c r="G35" s="154">
        <v>237433.11000000002</v>
      </c>
      <c r="H35" s="154">
        <v>147722.47000000009</v>
      </c>
      <c r="I35" s="154">
        <v>207140.0799999999</v>
      </c>
      <c r="J35" s="154">
        <v>176201.44</v>
      </c>
      <c r="K35" s="154">
        <v>278510.38</v>
      </c>
      <c r="L35" s="154">
        <v>285531.50000000006</v>
      </c>
      <c r="M35" s="154">
        <v>278816.86</v>
      </c>
      <c r="N35" s="154">
        <v>235748.01999999987</v>
      </c>
      <c r="O35" s="154">
        <v>293866.69000000018</v>
      </c>
      <c r="P35" s="154">
        <v>162795.84</v>
      </c>
      <c r="Q35" s="154">
        <v>221763.12999999992</v>
      </c>
      <c r="R35" s="119">
        <v>179697.76</v>
      </c>
      <c r="S35" s="52">
        <f t="shared" si="78"/>
        <v>-0.18968604023581342</v>
      </c>
      <c r="U35" s="109" t="s">
        <v>78</v>
      </c>
      <c r="V35" s="19">
        <v>8202.5570000000007</v>
      </c>
      <c r="W35" s="154">
        <v>7142.6719999999987</v>
      </c>
      <c r="X35" s="154">
        <v>8489.8880000000008</v>
      </c>
      <c r="Y35" s="154">
        <v>14058.68400000001</v>
      </c>
      <c r="Z35" s="154">
        <v>13129.382000000001</v>
      </c>
      <c r="AA35" s="154">
        <v>12275.063000000002</v>
      </c>
      <c r="AB35" s="154">
        <v>8407.0900000000038</v>
      </c>
      <c r="AC35" s="154">
        <v>11587.890000000009</v>
      </c>
      <c r="AD35" s="154">
        <v>14215.772000000001</v>
      </c>
      <c r="AE35" s="154">
        <v>14177.262000000006</v>
      </c>
      <c r="AF35" s="154">
        <v>16500.630999999998</v>
      </c>
      <c r="AG35" s="154">
        <v>15555.110999999997</v>
      </c>
      <c r="AH35" s="154">
        <v>16599.758999999998</v>
      </c>
      <c r="AI35" s="154">
        <v>19060.911</v>
      </c>
      <c r="AJ35" s="154">
        <v>13179.037000000008</v>
      </c>
      <c r="AK35" s="154">
        <v>19600.705000000009</v>
      </c>
      <c r="AL35" s="119">
        <v>16561.004999999997</v>
      </c>
      <c r="AM35" s="52">
        <f t="shared" si="79"/>
        <v>-0.1550811565196257</v>
      </c>
      <c r="AO35" s="125">
        <f t="shared" si="62"/>
        <v>0.53410624801970208</v>
      </c>
      <c r="AP35" s="157">
        <f t="shared" si="63"/>
        <v>0.48911992034573448</v>
      </c>
      <c r="AQ35" s="157">
        <f t="shared" si="64"/>
        <v>0.65603956133015395</v>
      </c>
      <c r="AR35" s="157">
        <f t="shared" si="65"/>
        <v>0.7829523620224994</v>
      </c>
      <c r="AS35" s="157">
        <f t="shared" si="66"/>
        <v>0.48743234098377025</v>
      </c>
      <c r="AT35" s="157">
        <f t="shared" si="67"/>
        <v>0.51699036414929667</v>
      </c>
      <c r="AU35" s="157">
        <f t="shared" si="68"/>
        <v>0.56911382540516675</v>
      </c>
      <c r="AV35" s="157">
        <f t="shared" si="69"/>
        <v>0.55942287943501878</v>
      </c>
      <c r="AW35" s="157">
        <f t="shared" si="70"/>
        <v>0.8067909093137946</v>
      </c>
      <c r="AX35" s="157">
        <f t="shared" si="71"/>
        <v>0.5090389090704629</v>
      </c>
      <c r="AY35" s="157">
        <f t="shared" si="72"/>
        <v>0.57789179127346701</v>
      </c>
      <c r="AZ35" s="157">
        <f t="shared" si="73"/>
        <v>0.55789707265191923</v>
      </c>
      <c r="BA35" s="157">
        <f t="shared" si="74"/>
        <v>0.70413142812397767</v>
      </c>
      <c r="BB35" s="157">
        <f t="shared" si="75"/>
        <v>0.64862441537691762</v>
      </c>
      <c r="BC35" s="157">
        <f t="shared" si="75"/>
        <v>0.80954384338076502</v>
      </c>
      <c r="BD35" s="157">
        <f t="shared" si="76"/>
        <v>0.88385769988004848</v>
      </c>
      <c r="BE35" s="157">
        <f t="shared" si="81"/>
        <v>0.92160330768730758</v>
      </c>
      <c r="BF35" s="52">
        <f t="shared" si="77"/>
        <v>4.2705525801700547E-2</v>
      </c>
      <c r="BH35" s="105"/>
      <c r="BI35" s="105"/>
    </row>
    <row r="36" spans="1:61" ht="20.100000000000001" customHeight="1">
      <c r="A36" s="121" t="s">
        <v>79</v>
      </c>
      <c r="B36" s="19">
        <v>172174.69999999992</v>
      </c>
      <c r="C36" s="154">
        <v>197846.85999999996</v>
      </c>
      <c r="D36" s="154">
        <v>108041.16999999998</v>
      </c>
      <c r="E36" s="154">
        <v>128500.73000000004</v>
      </c>
      <c r="F36" s="154">
        <v>196762.29</v>
      </c>
      <c r="G36" s="154">
        <v>236160.21999999988</v>
      </c>
      <c r="H36" s="154">
        <v>161077.74999999983</v>
      </c>
      <c r="I36" s="154">
        <v>171433.78</v>
      </c>
      <c r="J36" s="154">
        <v>180051.81</v>
      </c>
      <c r="K36" s="154">
        <v>296230.03000000038</v>
      </c>
      <c r="L36" s="154">
        <v>286249.10999999993</v>
      </c>
      <c r="M36" s="154">
        <v>219148.08999999985</v>
      </c>
      <c r="N36" s="154">
        <v>242415.37999999992</v>
      </c>
      <c r="O36" s="154">
        <v>251261.66000000012</v>
      </c>
      <c r="P36" s="154">
        <v>160575.1100000001</v>
      </c>
      <c r="Q36" s="154">
        <v>113653.60000000005</v>
      </c>
      <c r="R36" s="119">
        <v>131458.17000000001</v>
      </c>
      <c r="S36" s="52">
        <f t="shared" si="78"/>
        <v>0.15665645434900397</v>
      </c>
      <c r="U36" s="109" t="s">
        <v>79</v>
      </c>
      <c r="V36" s="19">
        <v>7606.0559999999978</v>
      </c>
      <c r="W36" s="154">
        <v>8313.0869999999995</v>
      </c>
      <c r="X36" s="154">
        <v>6909.0559999999987</v>
      </c>
      <c r="Y36" s="154">
        <v>9139.0069999999996</v>
      </c>
      <c r="Z36" s="154">
        <v>8531.6860000000033</v>
      </c>
      <c r="AA36" s="154">
        <v>10841.422999999999</v>
      </c>
      <c r="AB36" s="154">
        <v>9653.1510000000035</v>
      </c>
      <c r="AC36" s="154">
        <v>9956.3179999999975</v>
      </c>
      <c r="AD36" s="154">
        <v>13765.152</v>
      </c>
      <c r="AE36" s="154">
        <v>14750.275999999996</v>
      </c>
      <c r="AF36" s="154">
        <v>15789.42300000001</v>
      </c>
      <c r="AG36" s="154">
        <v>12744.038000000008</v>
      </c>
      <c r="AH36" s="154">
        <v>16420.567999999999</v>
      </c>
      <c r="AI36" s="154">
        <v>16962.044999999998</v>
      </c>
      <c r="AJ36" s="154">
        <v>12223.618</v>
      </c>
      <c r="AK36" s="154">
        <v>11554.954000000003</v>
      </c>
      <c r="AL36" s="119">
        <v>12038.522999999999</v>
      </c>
      <c r="AM36" s="52">
        <f t="shared" si="79"/>
        <v>4.1849495895872516E-2</v>
      </c>
      <c r="AO36" s="125">
        <f t="shared" si="62"/>
        <v>0.44176385961468218</v>
      </c>
      <c r="AP36" s="157">
        <f t="shared" si="63"/>
        <v>0.42017785877420555</v>
      </c>
      <c r="AQ36" s="157">
        <f t="shared" si="64"/>
        <v>0.63948363387771534</v>
      </c>
      <c r="AR36" s="157">
        <f t="shared" si="65"/>
        <v>0.71120273013234991</v>
      </c>
      <c r="AS36" s="157">
        <f t="shared" si="66"/>
        <v>0.43360371542738207</v>
      </c>
      <c r="AT36" s="157">
        <f t="shared" si="67"/>
        <v>0.45907066820991294</v>
      </c>
      <c r="AU36" s="157">
        <f t="shared" si="68"/>
        <v>0.59928518991605073</v>
      </c>
      <c r="AV36" s="157">
        <f t="shared" si="69"/>
        <v>0.5807675710119673</v>
      </c>
      <c r="AW36" s="157">
        <f t="shared" si="70"/>
        <v>0.76451061502797446</v>
      </c>
      <c r="AX36" s="157">
        <f t="shared" si="71"/>
        <v>0.49793317713264845</v>
      </c>
      <c r="AY36" s="157">
        <f t="shared" si="72"/>
        <v>0.55159727832865624</v>
      </c>
      <c r="AZ36" s="157">
        <f t="shared" si="73"/>
        <v>0.58152630944673145</v>
      </c>
      <c r="BA36" s="157">
        <f t="shared" si="74"/>
        <v>0.67737319307050581</v>
      </c>
      <c r="BB36" s="157">
        <f t="shared" si="75"/>
        <v>0.67507493980577815</v>
      </c>
      <c r="BC36" s="157">
        <f t="shared" si="75"/>
        <v>0.76123989577214002</v>
      </c>
      <c r="BD36" s="157">
        <f t="shared" si="76"/>
        <v>1.0166817417134169</v>
      </c>
      <c r="BE36" s="157">
        <f t="shared" si="81"/>
        <v>0.91576833908459232</v>
      </c>
      <c r="BF36" s="52">
        <f t="shared" si="77"/>
        <v>-9.925761276951317E-2</v>
      </c>
      <c r="BH36" s="105"/>
      <c r="BI36" s="105"/>
    </row>
    <row r="37" spans="1:61" ht="20.100000000000001" customHeight="1">
      <c r="A37" s="121" t="s">
        <v>80</v>
      </c>
      <c r="B37" s="19">
        <v>184593.24000000002</v>
      </c>
      <c r="C37" s="154">
        <v>144138.26999999993</v>
      </c>
      <c r="D37" s="154">
        <v>79979.249999999985</v>
      </c>
      <c r="E37" s="154">
        <v>122753.58</v>
      </c>
      <c r="F37" s="154">
        <v>216171.5800000001</v>
      </c>
      <c r="G37" s="154">
        <v>152140.34000000008</v>
      </c>
      <c r="H37" s="154">
        <v>149450.11999999976</v>
      </c>
      <c r="I37" s="154">
        <v>137515.64999999997</v>
      </c>
      <c r="J37" s="154">
        <v>157796.10999999999</v>
      </c>
      <c r="K37" s="154">
        <v>248422.98999999993</v>
      </c>
      <c r="L37" s="154">
        <v>193839.00999999995</v>
      </c>
      <c r="M37" s="154">
        <v>185628.20999999996</v>
      </c>
      <c r="N37" s="154">
        <v>273711.0299999998</v>
      </c>
      <c r="O37" s="154">
        <v>170890.12000000005</v>
      </c>
      <c r="P37" s="154">
        <v>160298.74999999991</v>
      </c>
      <c r="Q37" s="154">
        <v>135792.69000000006</v>
      </c>
      <c r="R37" s="119"/>
      <c r="S37" s="52" t="str">
        <f t="shared" si="78"/>
        <v/>
      </c>
      <c r="U37" s="109" t="s">
        <v>80</v>
      </c>
      <c r="V37" s="19">
        <v>8950.255000000001</v>
      </c>
      <c r="W37" s="154">
        <v>8091.360999999999</v>
      </c>
      <c r="X37" s="154">
        <v>7317.6259999999966</v>
      </c>
      <c r="Y37" s="154">
        <v>9009.7860000000001</v>
      </c>
      <c r="Z37" s="154">
        <v>11821.654999999999</v>
      </c>
      <c r="AA37" s="154">
        <v>8422.7539999999954</v>
      </c>
      <c r="AB37" s="154">
        <v>8932.4599999999973</v>
      </c>
      <c r="AC37" s="154">
        <v>10856.737000000006</v>
      </c>
      <c r="AD37" s="154">
        <v>13503.767</v>
      </c>
      <c r="AE37" s="154">
        <v>13395.533000000005</v>
      </c>
      <c r="AF37" s="154">
        <v>12829.427999999996</v>
      </c>
      <c r="AG37" s="154">
        <v>12358.695999999998</v>
      </c>
      <c r="AH37" s="154">
        <v>19295.445999999996</v>
      </c>
      <c r="AI37" s="154">
        <v>12913.838000000005</v>
      </c>
      <c r="AJ37" s="154">
        <v>13223.329000000003</v>
      </c>
      <c r="AK37" s="154">
        <v>13157.570999999994</v>
      </c>
      <c r="AL37" s="119"/>
      <c r="AM37" s="52" t="str">
        <f t="shared" si="79"/>
        <v/>
      </c>
      <c r="AO37" s="125">
        <f t="shared" si="62"/>
        <v>0.48486363856011194</v>
      </c>
      <c r="AP37" s="157">
        <f t="shared" si="63"/>
        <v>0.56136104589017211</v>
      </c>
      <c r="AQ37" s="157">
        <f t="shared" si="64"/>
        <v>0.91494056270845225</v>
      </c>
      <c r="AR37" s="157">
        <f t="shared" si="65"/>
        <v>0.73397337983951261</v>
      </c>
      <c r="AS37" s="157">
        <f t="shared" si="66"/>
        <v>0.54686443981211563</v>
      </c>
      <c r="AT37" s="157">
        <f t="shared" si="67"/>
        <v>0.55361740351046873</v>
      </c>
      <c r="AU37" s="157">
        <f t="shared" si="68"/>
        <v>0.59768837923984341</v>
      </c>
      <c r="AV37" s="157">
        <f t="shared" si="69"/>
        <v>0.78949101429546453</v>
      </c>
      <c r="AW37" s="157">
        <f t="shared" si="70"/>
        <v>0.85577312393822647</v>
      </c>
      <c r="AX37" s="157">
        <f t="shared" si="71"/>
        <v>0.5392227587309858</v>
      </c>
      <c r="AY37" s="157">
        <f t="shared" si="72"/>
        <v>0.66185996306935324</v>
      </c>
      <c r="AZ37" s="157">
        <f t="shared" si="73"/>
        <v>0.66577682346880351</v>
      </c>
      <c r="BA37" s="157">
        <f t="shared" si="74"/>
        <v>0.70495682983619656</v>
      </c>
      <c r="BB37" s="157">
        <f t="shared" si="75"/>
        <v>0.7556807848224345</v>
      </c>
      <c r="BC37" s="157">
        <f t="shared" si="75"/>
        <v>0.82491778632085466</v>
      </c>
      <c r="BD37" s="157">
        <f t="shared" si="76"/>
        <v>0.96894545648959374</v>
      </c>
      <c r="BE37" s="157" t="str">
        <f t="shared" si="81"/>
        <v/>
      </c>
      <c r="BF37" s="52" t="str">
        <f t="shared" si="77"/>
        <v/>
      </c>
      <c r="BH37" s="105"/>
      <c r="BI37" s="105"/>
    </row>
    <row r="38" spans="1:61" ht="20.100000000000001" customHeight="1">
      <c r="A38" s="121" t="s">
        <v>81</v>
      </c>
      <c r="B38" s="19">
        <v>174808.49999999997</v>
      </c>
      <c r="C38" s="154">
        <v>100779.39000000001</v>
      </c>
      <c r="D38" s="154">
        <v>69029.49000000002</v>
      </c>
      <c r="E38" s="154">
        <v>154336.00999999978</v>
      </c>
      <c r="F38" s="154">
        <v>191835.92000000007</v>
      </c>
      <c r="G38" s="154">
        <v>123373.27999999998</v>
      </c>
      <c r="H38" s="154">
        <v>139248.31999999989</v>
      </c>
      <c r="I38" s="154">
        <v>159507.64999999994</v>
      </c>
      <c r="J38" s="154">
        <v>217628.21</v>
      </c>
      <c r="K38" s="154">
        <v>280094.85000000021</v>
      </c>
      <c r="L38" s="154">
        <v>221001.43999999986</v>
      </c>
      <c r="M38" s="154">
        <v>221954.72000000006</v>
      </c>
      <c r="N38" s="154">
        <v>259229.09000000003</v>
      </c>
      <c r="O38" s="154">
        <v>168577.83999999991</v>
      </c>
      <c r="P38" s="154">
        <v>145688.35999999993</v>
      </c>
      <c r="Q38" s="154">
        <v>149348.4500000001</v>
      </c>
      <c r="R38" s="119"/>
      <c r="S38" s="52" t="str">
        <f t="shared" si="78"/>
        <v/>
      </c>
      <c r="U38" s="109" t="s">
        <v>81</v>
      </c>
      <c r="V38" s="19">
        <v>8836.2159999999967</v>
      </c>
      <c r="W38" s="154">
        <v>6184.2449999999999</v>
      </c>
      <c r="X38" s="154">
        <v>6843.8590000000013</v>
      </c>
      <c r="Y38" s="154">
        <v>12325.401000000003</v>
      </c>
      <c r="Z38" s="154">
        <v>11790.632999999998</v>
      </c>
      <c r="AA38" s="154">
        <v>8857.4580000000024</v>
      </c>
      <c r="AB38" s="154">
        <v>10603.755000000001</v>
      </c>
      <c r="AC38" s="154">
        <v>13090.348000000009</v>
      </c>
      <c r="AD38" s="154">
        <v>16694.899000000001</v>
      </c>
      <c r="AE38" s="154">
        <v>17343.396999999994</v>
      </c>
      <c r="AF38" s="154">
        <v>14141.986999999999</v>
      </c>
      <c r="AG38" s="154">
        <v>13795.060000000012</v>
      </c>
      <c r="AH38" s="154">
        <v>17489.275999999998</v>
      </c>
      <c r="AI38" s="154">
        <v>12546.419000000004</v>
      </c>
      <c r="AJ38" s="154">
        <v>11867.11</v>
      </c>
      <c r="AK38" s="154">
        <v>15005.707000000017</v>
      </c>
      <c r="AL38" s="119"/>
      <c r="AM38" s="52" t="str">
        <f t="shared" si="79"/>
        <v/>
      </c>
      <c r="AO38" s="125">
        <f t="shared" si="62"/>
        <v>0.50547976786025839</v>
      </c>
      <c r="AP38" s="157">
        <f t="shared" si="63"/>
        <v>0.61364183688748253</v>
      </c>
      <c r="AQ38" s="157">
        <f t="shared" si="64"/>
        <v>0.99143989040046498</v>
      </c>
      <c r="AR38" s="157">
        <f t="shared" si="65"/>
        <v>0.79860824444016809</v>
      </c>
      <c r="AS38" s="157">
        <f t="shared" si="66"/>
        <v>0.61462071336796531</v>
      </c>
      <c r="AT38" s="157">
        <f t="shared" si="67"/>
        <v>0.7179397354111039</v>
      </c>
      <c r="AU38" s="157">
        <f t="shared" si="68"/>
        <v>0.76149967195295487</v>
      </c>
      <c r="AV38" s="157">
        <f t="shared" si="69"/>
        <v>0.82067211196453671</v>
      </c>
      <c r="AW38" s="157">
        <f t="shared" si="70"/>
        <v>0.76712936250314256</v>
      </c>
      <c r="AX38" s="157">
        <f t="shared" si="71"/>
        <v>0.61919728263479246</v>
      </c>
      <c r="AY38" s="157">
        <f t="shared" si="72"/>
        <v>0.63990474451207224</v>
      </c>
      <c r="AZ38" s="157">
        <f t="shared" si="73"/>
        <v>0.62152586797883858</v>
      </c>
      <c r="BA38" s="157">
        <f t="shared" si="74"/>
        <v>0.67466486882317089</v>
      </c>
      <c r="BB38" s="157">
        <f t="shared" si="75"/>
        <v>0.7442507864616138</v>
      </c>
      <c r="BC38" s="157">
        <f t="shared" si="75"/>
        <v>0.81455443660701554</v>
      </c>
      <c r="BD38" s="157">
        <f t="shared" si="76"/>
        <v>1.0047447429149754</v>
      </c>
      <c r="BE38" s="157" t="str">
        <f t="shared" si="81"/>
        <v/>
      </c>
      <c r="BF38" s="52" t="str">
        <f t="shared" si="77"/>
        <v/>
      </c>
      <c r="BH38" s="105"/>
      <c r="BI38" s="105"/>
    </row>
    <row r="39" spans="1:61" ht="20.100000000000001" customHeight="1">
      <c r="A39" s="121" t="s">
        <v>82</v>
      </c>
      <c r="B39" s="19">
        <v>143517.88</v>
      </c>
      <c r="C39" s="154">
        <v>108144.17000000003</v>
      </c>
      <c r="D39" s="154">
        <v>125852.90000000002</v>
      </c>
      <c r="E39" s="154">
        <v>102029.78999999992</v>
      </c>
      <c r="F39" s="154">
        <v>191064.2</v>
      </c>
      <c r="G39" s="154">
        <v>143527.37999999992</v>
      </c>
      <c r="H39" s="154">
        <v>151132.13000000012</v>
      </c>
      <c r="I39" s="154">
        <v>135712.65999999989</v>
      </c>
      <c r="J39" s="154">
        <v>269199.01</v>
      </c>
      <c r="K39" s="154">
        <v>227951.96000000008</v>
      </c>
      <c r="L39" s="154">
        <v>225932.47000000003</v>
      </c>
      <c r="M39" s="154">
        <v>214073.61999999997</v>
      </c>
      <c r="N39" s="154">
        <v>276422.24000000005</v>
      </c>
      <c r="O39" s="154">
        <v>185077.00999999983</v>
      </c>
      <c r="P39" s="154">
        <v>187198.09000000003</v>
      </c>
      <c r="Q39" s="154">
        <v>192145.29999999981</v>
      </c>
      <c r="R39" s="119"/>
      <c r="S39" s="52" t="str">
        <f t="shared" si="78"/>
        <v/>
      </c>
      <c r="U39" s="109" t="s">
        <v>82</v>
      </c>
      <c r="V39" s="19">
        <v>8561.616</v>
      </c>
      <c r="W39" s="154">
        <v>7679.9049999999988</v>
      </c>
      <c r="X39" s="154">
        <v>10402.912</v>
      </c>
      <c r="Y39" s="154">
        <v>7707.6290000000035</v>
      </c>
      <c r="Z39" s="154">
        <v>12654.747000000003</v>
      </c>
      <c r="AA39" s="154">
        <v>9979.3469999999979</v>
      </c>
      <c r="AB39" s="154">
        <v>10712.686999999996</v>
      </c>
      <c r="AC39" s="154">
        <v>11080.005999999999</v>
      </c>
      <c r="AD39" s="154">
        <v>17646.002</v>
      </c>
      <c r="AE39" s="154">
        <v>15712.195</v>
      </c>
      <c r="AF39" s="154">
        <v>14615.516000000009</v>
      </c>
      <c r="AG39" s="154">
        <v>15584.514000000003</v>
      </c>
      <c r="AH39" s="154">
        <v>20862.162</v>
      </c>
      <c r="AI39" s="154">
        <v>15077.397000000003</v>
      </c>
      <c r="AJ39" s="154">
        <v>15289.810999999994</v>
      </c>
      <c r="AK39" s="154">
        <v>16952.003000000001</v>
      </c>
      <c r="AL39" s="119"/>
      <c r="AM39" s="52" t="str">
        <f t="shared" si="79"/>
        <v/>
      </c>
      <c r="AO39" s="125">
        <f t="shared" ref="AO39:AP45" si="82">(V39/B39)*10</f>
        <v>0.59655396247491954</v>
      </c>
      <c r="AP39" s="157">
        <f t="shared" si="82"/>
        <v>0.7101543245465749</v>
      </c>
      <c r="AQ39" s="157">
        <f t="shared" ref="AQ39:BC41" si="83">IF(X39="","",(X39/D39)*10)</f>
        <v>0.82659295097689434</v>
      </c>
      <c r="AR39" s="157">
        <f t="shared" si="83"/>
        <v>0.75542927217629385</v>
      </c>
      <c r="AS39" s="157">
        <f t="shared" si="83"/>
        <v>0.66232957299169615</v>
      </c>
      <c r="AT39" s="157">
        <f t="shared" si="83"/>
        <v>0.69529221532504837</v>
      </c>
      <c r="AU39" s="157">
        <f t="shared" si="83"/>
        <v>0.70882922115899427</v>
      </c>
      <c r="AV39" s="157">
        <f t="shared" si="83"/>
        <v>0.81643127472411259</v>
      </c>
      <c r="AW39" s="157">
        <f t="shared" si="83"/>
        <v>0.6555002561116402</v>
      </c>
      <c r="AX39" s="157">
        <f t="shared" si="83"/>
        <v>0.68927659143619535</v>
      </c>
      <c r="AY39" s="157">
        <f t="shared" si="83"/>
        <v>0.64689754420867462</v>
      </c>
      <c r="AZ39" s="157">
        <f t="shared" si="83"/>
        <v>0.72799787288130147</v>
      </c>
      <c r="BA39" s="157">
        <f t="shared" si="83"/>
        <v>0.75472082130583984</v>
      </c>
      <c r="BB39" s="157">
        <f t="shared" si="83"/>
        <v>0.81465531564401306</v>
      </c>
      <c r="BC39" s="157">
        <f t="shared" si="83"/>
        <v>0.81677174163475663</v>
      </c>
      <c r="BD39" s="157">
        <f t="shared" ref="BD39:BD41" si="84">IF(AK39="","",(AK39/Q39)*10)</f>
        <v>0.88224916248276786</v>
      </c>
      <c r="BE39" s="157" t="str">
        <f t="shared" si="81"/>
        <v/>
      </c>
      <c r="BF39" s="52" t="str">
        <f t="shared" si="77"/>
        <v/>
      </c>
      <c r="BH39" s="105"/>
      <c r="BI39" s="105"/>
    </row>
    <row r="40" spans="1:61" ht="20.100000000000001" customHeight="1" thickBot="1">
      <c r="A40" s="121" t="s">
        <v>83</v>
      </c>
      <c r="B40" s="19">
        <v>152820.21000000002</v>
      </c>
      <c r="C40" s="154">
        <v>216465.13999999996</v>
      </c>
      <c r="D40" s="154">
        <v>85804.429999999964</v>
      </c>
      <c r="E40" s="154">
        <v>229961.75</v>
      </c>
      <c r="F40" s="154">
        <v>233293.19000000015</v>
      </c>
      <c r="G40" s="154">
        <v>149139.44999999995</v>
      </c>
      <c r="H40" s="154">
        <v>169639.46999999994</v>
      </c>
      <c r="I40" s="154">
        <v>161502.75000000003</v>
      </c>
      <c r="J40" s="154">
        <v>201567.8</v>
      </c>
      <c r="K40" s="154">
        <v>231272.66000000015</v>
      </c>
      <c r="L40" s="154">
        <v>249366.14000000007</v>
      </c>
      <c r="M40" s="154">
        <v>245043.78000000009</v>
      </c>
      <c r="N40" s="154">
        <v>297016.51000000018</v>
      </c>
      <c r="O40" s="154">
        <v>191789.1699999999</v>
      </c>
      <c r="P40" s="154">
        <v>177960.38999999987</v>
      </c>
      <c r="Q40" s="154">
        <v>172136.0799999999</v>
      </c>
      <c r="R40" s="119"/>
      <c r="S40" s="52" t="str">
        <f t="shared" si="78"/>
        <v/>
      </c>
      <c r="U40" s="110" t="s">
        <v>83</v>
      </c>
      <c r="V40" s="19">
        <v>8577.6339999999964</v>
      </c>
      <c r="W40" s="154">
        <v>10729.738000000001</v>
      </c>
      <c r="X40" s="154">
        <v>8400.3320000000022</v>
      </c>
      <c r="Y40" s="154">
        <v>14080.129999999997</v>
      </c>
      <c r="Z40" s="154">
        <v>13582.820000000003</v>
      </c>
      <c r="AA40" s="154">
        <v>9345.7980000000007</v>
      </c>
      <c r="AB40" s="154">
        <v>11478.792000000003</v>
      </c>
      <c r="AC40" s="154">
        <v>14722.865999999998</v>
      </c>
      <c r="AD40" s="154">
        <v>13500.736999999999</v>
      </c>
      <c r="AE40" s="154">
        <v>16104.085999999999</v>
      </c>
      <c r="AF40" s="154">
        <v>14131.660999999996</v>
      </c>
      <c r="AG40" s="154">
        <v>17317.553000000004</v>
      </c>
      <c r="AH40" s="154">
        <v>19544.043999999998</v>
      </c>
      <c r="AI40" s="154">
        <v>13271.178999999998</v>
      </c>
      <c r="AJ40" s="154">
        <v>13490.310000000005</v>
      </c>
      <c r="AK40" s="154">
        <v>14825.77199999999</v>
      </c>
      <c r="AL40" s="119"/>
      <c r="AM40" s="52" t="str">
        <f t="shared" si="79"/>
        <v/>
      </c>
      <c r="AO40" s="125">
        <f t="shared" si="82"/>
        <v>0.56128924309160388</v>
      </c>
      <c r="AP40" s="157">
        <f t="shared" si="82"/>
        <v>0.49567972006947647</v>
      </c>
      <c r="AQ40" s="157">
        <f t="shared" si="83"/>
        <v>0.9790091257525988</v>
      </c>
      <c r="AR40" s="157">
        <f t="shared" si="83"/>
        <v>0.61228139027468687</v>
      </c>
      <c r="AS40" s="157">
        <f t="shared" si="83"/>
        <v>0.5822210241113337</v>
      </c>
      <c r="AT40" s="157">
        <f t="shared" si="83"/>
        <v>0.62664828118918259</v>
      </c>
      <c r="AU40" s="157">
        <f t="shared" si="83"/>
        <v>0.67665809142176681</v>
      </c>
      <c r="AV40" s="157">
        <f t="shared" si="83"/>
        <v>0.91161704676855315</v>
      </c>
      <c r="AW40" s="157">
        <f t="shared" si="83"/>
        <v>0.66978639445387611</v>
      </c>
      <c r="AX40" s="157">
        <f t="shared" si="83"/>
        <v>0.69632467581771174</v>
      </c>
      <c r="AY40" s="157">
        <f t="shared" si="83"/>
        <v>0.56670328216974419</v>
      </c>
      <c r="AZ40" s="157">
        <f t="shared" si="83"/>
        <v>0.70671261274209851</v>
      </c>
      <c r="BA40" s="157">
        <f t="shared" si="83"/>
        <v>0.65801204114882317</v>
      </c>
      <c r="BB40" s="157">
        <f t="shared" si="83"/>
        <v>0.69196706988199619</v>
      </c>
      <c r="BC40" s="157">
        <f t="shared" si="83"/>
        <v>0.75805127197125244</v>
      </c>
      <c r="BD40" s="157">
        <f t="shared" si="84"/>
        <v>0.86128207404281532</v>
      </c>
      <c r="BE40" s="157" t="str">
        <f t="shared" si="81"/>
        <v/>
      </c>
      <c r="BF40" s="52" t="str">
        <f t="shared" si="77"/>
        <v/>
      </c>
      <c r="BH40" s="105"/>
      <c r="BI40" s="105"/>
    </row>
    <row r="41" spans="1:61" ht="20.100000000000001" customHeight="1" thickBot="1">
      <c r="A41" s="35" t="str">
        <f>A19</f>
        <v>jan-ago</v>
      </c>
      <c r="B41" s="168">
        <f>SUM(B29:B36)</f>
        <v>1157779.5299999998</v>
      </c>
      <c r="C41" s="168">
        <f t="shared" ref="C41:R41" si="85">SUM(C29:C36)</f>
        <v>1063987.4899999998</v>
      </c>
      <c r="D41" s="168">
        <f t="shared" si="85"/>
        <v>932385.30999999982</v>
      </c>
      <c r="E41" s="168">
        <f t="shared" si="85"/>
        <v>987212.15999999992</v>
      </c>
      <c r="F41" s="168">
        <f t="shared" si="85"/>
        <v>1495245.69</v>
      </c>
      <c r="G41" s="168">
        <f t="shared" si="85"/>
        <v>1589891.44</v>
      </c>
      <c r="H41" s="168">
        <f t="shared" si="85"/>
        <v>1192690.3999999999</v>
      </c>
      <c r="I41" s="168">
        <f t="shared" si="85"/>
        <v>1560138.3099999998</v>
      </c>
      <c r="J41" s="168">
        <f t="shared" si="85"/>
        <v>1129002.4800000002</v>
      </c>
      <c r="K41" s="168">
        <f t="shared" si="85"/>
        <v>1945646.2200000002</v>
      </c>
      <c r="L41" s="168">
        <f t="shared" si="85"/>
        <v>1853200.0299999998</v>
      </c>
      <c r="M41" s="168">
        <f t="shared" si="85"/>
        <v>2102222.4600000004</v>
      </c>
      <c r="N41" s="168">
        <f t="shared" si="85"/>
        <v>1862482.2699999993</v>
      </c>
      <c r="O41" s="168">
        <f t="shared" si="85"/>
        <v>2174100.8600000008</v>
      </c>
      <c r="P41" s="168">
        <f t="shared" si="85"/>
        <v>1270018.6700000006</v>
      </c>
      <c r="Q41" s="168">
        <f t="shared" si="85"/>
        <v>1211447.7699999993</v>
      </c>
      <c r="R41" s="168">
        <f t="shared" si="85"/>
        <v>1138637.9299999995</v>
      </c>
      <c r="S41" s="61">
        <f t="shared" si="78"/>
        <v>-6.0101509782794757E-2</v>
      </c>
      <c r="U41" s="109"/>
      <c r="V41" s="167">
        <f>SUM(V29:V36)</f>
        <v>53668.207999999999</v>
      </c>
      <c r="W41" s="168">
        <f t="shared" ref="W41:AL41" si="86">SUM(W29:W36)</f>
        <v>48058.971000000005</v>
      </c>
      <c r="X41" s="168">
        <f t="shared" si="86"/>
        <v>52383.833999999995</v>
      </c>
      <c r="Y41" s="168">
        <f t="shared" si="86"/>
        <v>78245.989000000001</v>
      </c>
      <c r="Z41" s="168">
        <f t="shared" si="86"/>
        <v>74294.115999999995</v>
      </c>
      <c r="AA41" s="168">
        <f t="shared" si="86"/>
        <v>78966.35000000002</v>
      </c>
      <c r="AB41" s="168">
        <f t="shared" si="86"/>
        <v>67341.292000000001</v>
      </c>
      <c r="AC41" s="168">
        <f t="shared" si="86"/>
        <v>86428.769000000015</v>
      </c>
      <c r="AD41" s="168">
        <f t="shared" si="86"/>
        <v>92058.982000000004</v>
      </c>
      <c r="AE41" s="168">
        <f t="shared" si="86"/>
        <v>105189.25200000001</v>
      </c>
      <c r="AF41" s="168">
        <f t="shared" si="86"/>
        <v>108628.031</v>
      </c>
      <c r="AG41" s="168">
        <f t="shared" si="86"/>
        <v>111407.05399999997</v>
      </c>
      <c r="AH41" s="168">
        <f t="shared" si="86"/>
        <v>125387.587</v>
      </c>
      <c r="AI41" s="168">
        <f t="shared" si="86"/>
        <v>141076.984</v>
      </c>
      <c r="AJ41" s="168">
        <f t="shared" si="86"/>
        <v>96377.051000000021</v>
      </c>
      <c r="AK41" s="168">
        <f t="shared" si="86"/>
        <v>102546.67000000001</v>
      </c>
      <c r="AL41" s="169">
        <f t="shared" si="86"/>
        <v>100999.02199999998</v>
      </c>
      <c r="AM41" s="61">
        <f t="shared" si="79"/>
        <v>-1.5092133172145229E-2</v>
      </c>
      <c r="AO41" s="172">
        <f t="shared" si="82"/>
        <v>0.46354428118106394</v>
      </c>
      <c r="AP41" s="173">
        <f t="shared" si="82"/>
        <v>0.45168736899340811</v>
      </c>
      <c r="AQ41" s="173">
        <f t="shared" si="83"/>
        <v>0.56182603305922962</v>
      </c>
      <c r="AR41" s="173">
        <f t="shared" si="83"/>
        <v>0.79259547410761233</v>
      </c>
      <c r="AS41" s="173">
        <f t="shared" si="83"/>
        <v>0.49686895268696607</v>
      </c>
      <c r="AT41" s="173">
        <f t="shared" si="83"/>
        <v>0.49667762221551442</v>
      </c>
      <c r="AU41" s="173">
        <f t="shared" si="83"/>
        <v>0.5646167018699908</v>
      </c>
      <c r="AV41" s="173">
        <f t="shared" si="83"/>
        <v>0.55398145437502921</v>
      </c>
      <c r="AW41" s="173">
        <f t="shared" si="83"/>
        <v>0.81540106094363918</v>
      </c>
      <c r="AX41" s="173">
        <f t="shared" si="83"/>
        <v>0.54063915072905699</v>
      </c>
      <c r="AY41" s="173">
        <f t="shared" si="83"/>
        <v>0.58616463005345421</v>
      </c>
      <c r="AZ41" s="173">
        <f t="shared" si="83"/>
        <v>0.5299489284307235</v>
      </c>
      <c r="BA41" s="173">
        <f t="shared" si="83"/>
        <v>0.67322835239661116</v>
      </c>
      <c r="BB41" s="173">
        <f t="shared" si="83"/>
        <v>0.64889806446238163</v>
      </c>
      <c r="BC41" s="173">
        <f t="shared" si="83"/>
        <v>0.7588632614353612</v>
      </c>
      <c r="BD41" s="173">
        <f t="shared" si="84"/>
        <v>0.84648032329119782</v>
      </c>
      <c r="BE41" s="173">
        <f>IF(AL41="","",(AL41/R41)*10)</f>
        <v>0.88701613865963547</v>
      </c>
      <c r="BF41" s="61">
        <f t="shared" si="77"/>
        <v>4.7887486871319648E-2</v>
      </c>
      <c r="BH41" s="105"/>
      <c r="BI41" s="105"/>
    </row>
    <row r="42" spans="1:61" ht="20.100000000000001" customHeight="1">
      <c r="A42" s="121" t="s">
        <v>84</v>
      </c>
      <c r="B42" s="19">
        <f>SUM(B29:B31)</f>
        <v>383486.16999999993</v>
      </c>
      <c r="C42" s="154">
        <f>SUM(C29:C31)</f>
        <v>359736.73</v>
      </c>
      <c r="D42" s="154">
        <f>SUM(D29:D31)</f>
        <v>337710.40999999992</v>
      </c>
      <c r="E42" s="154">
        <f t="shared" ref="E42:Q42" si="87">SUM(E29:E31)</f>
        <v>269354.83</v>
      </c>
      <c r="F42" s="154">
        <f t="shared" si="87"/>
        <v>518885.16000000003</v>
      </c>
      <c r="G42" s="154">
        <f t="shared" si="87"/>
        <v>534367.81999999983</v>
      </c>
      <c r="H42" s="154">
        <f t="shared" si="87"/>
        <v>446495.15</v>
      </c>
      <c r="I42" s="154">
        <f t="shared" si="87"/>
        <v>530104.43999999994</v>
      </c>
      <c r="J42" s="154">
        <f t="shared" si="87"/>
        <v>340089.82</v>
      </c>
      <c r="K42" s="154">
        <f t="shared" si="87"/>
        <v>649570.5</v>
      </c>
      <c r="L42" s="154">
        <f t="shared" si="87"/>
        <v>640253.84</v>
      </c>
      <c r="M42" s="154">
        <f t="shared" si="87"/>
        <v>817451.96000000066</v>
      </c>
      <c r="N42" s="154">
        <f t="shared" si="87"/>
        <v>652011.13999999966</v>
      </c>
      <c r="O42" s="154">
        <f t="shared" ref="O42:P42" si="88">SUM(O29:O31)</f>
        <v>772926.80999999994</v>
      </c>
      <c r="P42" s="154">
        <f t="shared" si="88"/>
        <v>460298.74</v>
      </c>
      <c r="Q42" s="154">
        <f t="shared" si="87"/>
        <v>442030.34999999939</v>
      </c>
      <c r="R42" s="119">
        <f>IF(R31="","",SUM(R29:R31))</f>
        <v>446026.91999999981</v>
      </c>
      <c r="S42" s="61">
        <f t="shared" si="78"/>
        <v>9.0413927459967857E-3</v>
      </c>
      <c r="U42" s="108" t="s">
        <v>84</v>
      </c>
      <c r="V42" s="19">
        <f>SUM(V29:V31)</f>
        <v>17209.863000000001</v>
      </c>
      <c r="W42" s="154">
        <f>SUM(W29:W31)</f>
        <v>15796.161</v>
      </c>
      <c r="X42" s="154">
        <f>SUM(X29:X31)</f>
        <v>16995.894999999997</v>
      </c>
      <c r="Y42" s="154">
        <f t="shared" ref="Y42:AK42" si="89">SUM(Y29:Y31)</f>
        <v>22740.453000000001</v>
      </c>
      <c r="Z42" s="154">
        <f t="shared" si="89"/>
        <v>26284.577999999994</v>
      </c>
      <c r="AA42" s="154">
        <f t="shared" si="89"/>
        <v>26114.18</v>
      </c>
      <c r="AB42" s="154">
        <f t="shared" si="89"/>
        <v>24267.392</v>
      </c>
      <c r="AC42" s="154">
        <f t="shared" si="89"/>
        <v>28921.351000000002</v>
      </c>
      <c r="AD42" s="154">
        <f t="shared" si="89"/>
        <v>27891.383000000002</v>
      </c>
      <c r="AE42" s="154">
        <f t="shared" si="89"/>
        <v>37417.438999999998</v>
      </c>
      <c r="AF42" s="154">
        <f t="shared" si="89"/>
        <v>39515.076000000001</v>
      </c>
      <c r="AG42" s="154">
        <f t="shared" si="89"/>
        <v>41893.952999999994</v>
      </c>
      <c r="AH42" s="154">
        <f t="shared" si="89"/>
        <v>42491.516000000003</v>
      </c>
      <c r="AI42" s="154">
        <f t="shared" ref="AI42:AJ42" si="90">SUM(AI29:AI31)</f>
        <v>50518.161000000007</v>
      </c>
      <c r="AJ42" s="154">
        <f t="shared" si="90"/>
        <v>33193.362000000008</v>
      </c>
      <c r="AK42" s="154">
        <f t="shared" si="89"/>
        <v>35063.377</v>
      </c>
      <c r="AL42" s="119">
        <f>IF(AL31="","",SUM(AL29:AL31))</f>
        <v>36984.285999999993</v>
      </c>
      <c r="AM42" s="61">
        <f t="shared" si="79"/>
        <v>5.4783913141052909E-2</v>
      </c>
      <c r="AO42" s="124">
        <f t="shared" si="82"/>
        <v>0.44877401967325198</v>
      </c>
      <c r="AP42" s="156">
        <f t="shared" si="82"/>
        <v>0.43910336873301764</v>
      </c>
      <c r="AQ42" s="156">
        <f t="shared" ref="AQ42:BC44" si="91">(X42/D42)*10</f>
        <v>0.50326831796508742</v>
      </c>
      <c r="AR42" s="156">
        <f t="shared" si="91"/>
        <v>0.84425636622146327</v>
      </c>
      <c r="AS42" s="156">
        <f t="shared" si="91"/>
        <v>0.50655867668290977</v>
      </c>
      <c r="AT42" s="156">
        <f t="shared" si="91"/>
        <v>0.48869297556129054</v>
      </c>
      <c r="AU42" s="156">
        <f t="shared" si="91"/>
        <v>0.54350852411274786</v>
      </c>
      <c r="AV42" s="156">
        <f t="shared" si="91"/>
        <v>0.54557835810618771</v>
      </c>
      <c r="AW42" s="156">
        <f t="shared" si="91"/>
        <v>0.8201181382024314</v>
      </c>
      <c r="AX42" s="156">
        <f t="shared" si="91"/>
        <v>0.57603353292675696</v>
      </c>
      <c r="AY42" s="156">
        <f t="shared" si="91"/>
        <v>0.61717827416700854</v>
      </c>
      <c r="AZ42" s="156">
        <f t="shared" si="91"/>
        <v>0.51249437336965908</v>
      </c>
      <c r="BA42" s="156">
        <f t="shared" si="91"/>
        <v>0.65169923323702761</v>
      </c>
      <c r="BB42" s="156">
        <f t="shared" si="91"/>
        <v>0.65359566192302232</v>
      </c>
      <c r="BC42" s="156">
        <f t="shared" si="91"/>
        <v>0.72112650145425139</v>
      </c>
      <c r="BD42" s="156">
        <f t="shared" si="76"/>
        <v>0.79323460481842589</v>
      </c>
      <c r="BE42" s="156">
        <f t="shared" si="76"/>
        <v>0.82919403160688177</v>
      </c>
      <c r="BF42" s="61">
        <f t="shared" si="77"/>
        <v>4.5332650101273769E-2</v>
      </c>
      <c r="BH42" s="105"/>
      <c r="BI42" s="105"/>
    </row>
    <row r="43" spans="1:61" ht="20.100000000000001" customHeight="1">
      <c r="A43" s="121" t="s">
        <v>85</v>
      </c>
      <c r="B43" s="19">
        <f>SUM(B32:B34)</f>
        <v>448543.28</v>
      </c>
      <c r="C43" s="154">
        <f>SUM(C32:C34)</f>
        <v>360372.79999999993</v>
      </c>
      <c r="D43" s="154">
        <f>SUM(D32:D34)</f>
        <v>357222.51</v>
      </c>
      <c r="E43" s="154">
        <f t="shared" ref="E43:Q43" si="92">SUM(E32:E34)</f>
        <v>409796.7099999999</v>
      </c>
      <c r="F43" s="154">
        <f t="shared" si="92"/>
        <v>510240.19999999995</v>
      </c>
      <c r="G43" s="154">
        <f t="shared" si="92"/>
        <v>581930.29000000015</v>
      </c>
      <c r="H43" s="154">
        <f t="shared" si="92"/>
        <v>437395.03</v>
      </c>
      <c r="I43" s="154">
        <f t="shared" si="92"/>
        <v>651460.00999999989</v>
      </c>
      <c r="J43" s="154">
        <f t="shared" si="92"/>
        <v>432659.41000000003</v>
      </c>
      <c r="K43" s="154">
        <f t="shared" si="92"/>
        <v>721335.31</v>
      </c>
      <c r="L43" s="154">
        <f t="shared" si="92"/>
        <v>641165.57999999984</v>
      </c>
      <c r="M43" s="154">
        <f t="shared" si="92"/>
        <v>786805.54999999993</v>
      </c>
      <c r="N43" s="154">
        <f t="shared" si="92"/>
        <v>732307.73</v>
      </c>
      <c r="O43" s="154">
        <f t="shared" ref="O43:P43" si="93">SUM(O32:O34)</f>
        <v>856045.70000000054</v>
      </c>
      <c r="P43" s="154">
        <f t="shared" si="93"/>
        <v>486348.98000000051</v>
      </c>
      <c r="Q43" s="154">
        <f t="shared" si="92"/>
        <v>434000.69</v>
      </c>
      <c r="R43" s="119">
        <f>IF(R34="","",SUM(R32:R34))</f>
        <v>381455.07999999967</v>
      </c>
      <c r="S43" s="52">
        <f t="shared" si="78"/>
        <v>-0.12107264161262125</v>
      </c>
      <c r="U43" s="109" t="s">
        <v>85</v>
      </c>
      <c r="V43" s="19">
        <f>SUM(V32:V34)</f>
        <v>20649.732000000004</v>
      </c>
      <c r="W43" s="154">
        <f>SUM(W32:W34)</f>
        <v>16807.051000000003</v>
      </c>
      <c r="X43" s="154">
        <f>SUM(X32:X34)</f>
        <v>19988.995000000003</v>
      </c>
      <c r="Y43" s="154">
        <f t="shared" ref="Y43:AK43" si="94">SUM(Y32:Y34)</f>
        <v>32307.84499999999</v>
      </c>
      <c r="Z43" s="154">
        <f t="shared" si="94"/>
        <v>26348.47</v>
      </c>
      <c r="AA43" s="154">
        <f t="shared" si="94"/>
        <v>29735.684000000008</v>
      </c>
      <c r="AB43" s="154">
        <f t="shared" si="94"/>
        <v>25013.658999999996</v>
      </c>
      <c r="AC43" s="154">
        <f t="shared" si="94"/>
        <v>35963.210000000006</v>
      </c>
      <c r="AD43" s="154">
        <f t="shared" si="94"/>
        <v>36186.675000000003</v>
      </c>
      <c r="AE43" s="154">
        <f t="shared" si="94"/>
        <v>38844.275000000009</v>
      </c>
      <c r="AF43" s="154">
        <f t="shared" si="94"/>
        <v>36822.900999999991</v>
      </c>
      <c r="AG43" s="154">
        <f t="shared" si="94"/>
        <v>41213.95199999999</v>
      </c>
      <c r="AH43" s="154">
        <f t="shared" si="94"/>
        <v>49875.743999999999</v>
      </c>
      <c r="AI43" s="154">
        <f t="shared" ref="AI43:AJ43" si="95">SUM(AI32:AI34)</f>
        <v>54535.866999999984</v>
      </c>
      <c r="AJ43" s="154">
        <f t="shared" si="95"/>
        <v>37781.034</v>
      </c>
      <c r="AK43" s="154">
        <f t="shared" si="94"/>
        <v>36327.634000000005</v>
      </c>
      <c r="AL43" s="119">
        <f>IF(AL34="","",SUM(AL32:AL34))</f>
        <v>35415.207999999999</v>
      </c>
      <c r="AM43" s="52">
        <f t="shared" si="79"/>
        <v>-2.5116582048806332E-2</v>
      </c>
      <c r="AO43" s="125">
        <f t="shared" si="82"/>
        <v>0.46037323310250017</v>
      </c>
      <c r="AP43" s="157">
        <f t="shared" si="82"/>
        <v>0.46637956582738782</v>
      </c>
      <c r="AQ43" s="157">
        <f t="shared" si="91"/>
        <v>0.55956706087754671</v>
      </c>
      <c r="AR43" s="157">
        <f t="shared" si="91"/>
        <v>0.78838712492347729</v>
      </c>
      <c r="AS43" s="157">
        <f t="shared" si="91"/>
        <v>0.51639345547450011</v>
      </c>
      <c r="AT43" s="157">
        <f t="shared" si="91"/>
        <v>0.51098360939417675</v>
      </c>
      <c r="AU43" s="157">
        <f t="shared" si="91"/>
        <v>0.57187798864564132</v>
      </c>
      <c r="AV43" s="157">
        <f t="shared" si="91"/>
        <v>0.55204017818376927</v>
      </c>
      <c r="AW43" s="157">
        <f t="shared" si="91"/>
        <v>0.83637785666097031</v>
      </c>
      <c r="AX43" s="157">
        <f t="shared" si="91"/>
        <v>0.53850510936446472</v>
      </c>
      <c r="AY43" s="157">
        <f t="shared" si="91"/>
        <v>0.57431188055977678</v>
      </c>
      <c r="AZ43" s="157">
        <f t="shared" si="91"/>
        <v>0.5238136919598495</v>
      </c>
      <c r="BA43" s="157">
        <f t="shared" si="91"/>
        <v>0.68107630107905592</v>
      </c>
      <c r="BB43" s="157">
        <f t="shared" si="91"/>
        <v>0.63706723834954082</v>
      </c>
      <c r="BC43" s="157">
        <f t="shared" si="91"/>
        <v>0.77682971597884221</v>
      </c>
      <c r="BD43" s="157">
        <f t="shared" si="76"/>
        <v>0.83704092728516188</v>
      </c>
      <c r="BE43" s="299">
        <f t="shared" ref="BE43:BE45" si="96">IF(AL43="","",(AL43/R43)*10)</f>
        <v>0.92842407551631068</v>
      </c>
      <c r="BF43" s="52">
        <f t="shared" si="77"/>
        <v>0.10917405021943033</v>
      </c>
      <c r="BH43" s="105"/>
      <c r="BI43" s="105"/>
    </row>
    <row r="44" spans="1:61" ht="20.100000000000001" customHeight="1">
      <c r="A44" s="121" t="s">
        <v>86</v>
      </c>
      <c r="B44" s="19">
        <f>SUM(B35:B37)</f>
        <v>510343.31999999995</v>
      </c>
      <c r="C44" s="154">
        <f>SUM(C35:C37)</f>
        <v>488016.22999999986</v>
      </c>
      <c r="D44" s="154">
        <f>SUM(D35:D37)</f>
        <v>317431.6399999999</v>
      </c>
      <c r="E44" s="154">
        <f t="shared" ref="E44:Q44" si="97">SUM(E35:E37)</f>
        <v>430814.19999999995</v>
      </c>
      <c r="F44" s="154">
        <f t="shared" si="97"/>
        <v>682291.91</v>
      </c>
      <c r="G44" s="154">
        <f t="shared" si="97"/>
        <v>625733.66999999993</v>
      </c>
      <c r="H44" s="154">
        <f t="shared" si="97"/>
        <v>458250.33999999968</v>
      </c>
      <c r="I44" s="154">
        <f t="shared" si="97"/>
        <v>516089.50999999983</v>
      </c>
      <c r="J44" s="154">
        <f t="shared" si="97"/>
        <v>514049.36</v>
      </c>
      <c r="K44" s="154">
        <f t="shared" si="97"/>
        <v>823163.40000000037</v>
      </c>
      <c r="L44" s="154">
        <f t="shared" si="97"/>
        <v>765619.61999999988</v>
      </c>
      <c r="M44" s="154">
        <f t="shared" si="97"/>
        <v>683593.1599999998</v>
      </c>
      <c r="N44" s="154">
        <f t="shared" si="97"/>
        <v>751874.42999999959</v>
      </c>
      <c r="O44" s="154">
        <f t="shared" ref="O44:P44" si="98">SUM(O35:O37)</f>
        <v>716018.47000000044</v>
      </c>
      <c r="P44" s="154">
        <f t="shared" si="98"/>
        <v>483669.69999999995</v>
      </c>
      <c r="Q44" s="154">
        <f t="shared" si="97"/>
        <v>471209.42000000004</v>
      </c>
      <c r="R44" s="119" t="str">
        <f>IF(R37="","",SUM(R35:R37))</f>
        <v/>
      </c>
      <c r="S44" s="52" t="str">
        <f t="shared" si="78"/>
        <v/>
      </c>
      <c r="U44" s="109" t="s">
        <v>86</v>
      </c>
      <c r="V44" s="19">
        <f>SUM(V35:V37)</f>
        <v>24758.867999999999</v>
      </c>
      <c r="W44" s="154">
        <f>SUM(W35:W37)</f>
        <v>23547.119999999995</v>
      </c>
      <c r="X44" s="154">
        <f>SUM(X35:X37)</f>
        <v>22716.569999999996</v>
      </c>
      <c r="Y44" s="154">
        <f t="shared" ref="Y44:AK44" si="99">SUM(Y35:Y37)</f>
        <v>32207.47700000001</v>
      </c>
      <c r="Z44" s="154">
        <f t="shared" si="99"/>
        <v>33482.723000000005</v>
      </c>
      <c r="AA44" s="154">
        <f t="shared" si="99"/>
        <v>31539.239999999998</v>
      </c>
      <c r="AB44" s="154">
        <f t="shared" si="99"/>
        <v>26992.701000000008</v>
      </c>
      <c r="AC44" s="154">
        <f t="shared" si="99"/>
        <v>32400.945000000014</v>
      </c>
      <c r="AD44" s="154">
        <f t="shared" si="99"/>
        <v>41484.690999999999</v>
      </c>
      <c r="AE44" s="154">
        <f t="shared" si="99"/>
        <v>42323.071000000004</v>
      </c>
      <c r="AF44" s="154">
        <f t="shared" si="99"/>
        <v>45119.482000000004</v>
      </c>
      <c r="AG44" s="154">
        <f t="shared" si="99"/>
        <v>40657.845000000001</v>
      </c>
      <c r="AH44" s="154">
        <f t="shared" si="99"/>
        <v>52315.772999999994</v>
      </c>
      <c r="AI44" s="154">
        <f t="shared" ref="AI44:AJ44" si="100">SUM(AI35:AI37)</f>
        <v>48936.794000000002</v>
      </c>
      <c r="AJ44" s="154">
        <f t="shared" si="100"/>
        <v>38625.984000000011</v>
      </c>
      <c r="AK44" s="154">
        <f t="shared" si="99"/>
        <v>44313.23000000001</v>
      </c>
      <c r="AL44" s="119" t="str">
        <f>IF(AL37="","",SUM(AL35:AL37))</f>
        <v/>
      </c>
      <c r="AM44" s="52" t="str">
        <f t="shared" si="79"/>
        <v/>
      </c>
      <c r="AO44" s="125">
        <f t="shared" si="82"/>
        <v>0.48514141421504259</v>
      </c>
      <c r="AP44" s="157">
        <f t="shared" si="82"/>
        <v>0.48250690351015585</v>
      </c>
      <c r="AQ44" s="157">
        <f t="shared" si="91"/>
        <v>0.71563660131674345</v>
      </c>
      <c r="AR44" s="157">
        <f t="shared" si="91"/>
        <v>0.74759552958096576</v>
      </c>
      <c r="AS44" s="157">
        <f t="shared" si="91"/>
        <v>0.49073897124179594</v>
      </c>
      <c r="AT44" s="157">
        <f t="shared" si="91"/>
        <v>0.50403616605767754</v>
      </c>
      <c r="AU44" s="157">
        <f t="shared" si="91"/>
        <v>0.58903831909868365</v>
      </c>
      <c r="AV44" s="157">
        <f t="shared" si="91"/>
        <v>0.62781638402222173</v>
      </c>
      <c r="AW44" s="157">
        <f t="shared" si="91"/>
        <v>0.80701765682579585</v>
      </c>
      <c r="AX44" s="157">
        <f t="shared" si="91"/>
        <v>0.5141515159687613</v>
      </c>
      <c r="AY44" s="157">
        <f t="shared" si="91"/>
        <v>0.58931982437963137</v>
      </c>
      <c r="AZ44" s="157">
        <f t="shared" si="91"/>
        <v>0.59476670304893065</v>
      </c>
      <c r="BA44" s="157">
        <f t="shared" si="91"/>
        <v>0.69580465716861817</v>
      </c>
      <c r="BB44" s="157">
        <f t="shared" si="91"/>
        <v>0.68345714601468266</v>
      </c>
      <c r="BC44" s="157">
        <f t="shared" si="91"/>
        <v>0.79860251737911248</v>
      </c>
      <c r="BD44" s="157">
        <f t="shared" si="76"/>
        <v>0.94041477354166669</v>
      </c>
      <c r="BE44" s="299" t="str">
        <f t="shared" si="96"/>
        <v/>
      </c>
      <c r="BF44" s="52" t="str">
        <f t="shared" si="77"/>
        <v/>
      </c>
      <c r="BH44" s="105"/>
      <c r="BI44" s="105"/>
    </row>
    <row r="45" spans="1:61" ht="20.100000000000001" customHeight="1" thickBot="1">
      <c r="A45" s="122" t="s">
        <v>87</v>
      </c>
      <c r="B45" s="21">
        <f>SUM(B38:B40)</f>
        <v>471146.59</v>
      </c>
      <c r="C45" s="155">
        <f>SUM(C38:C40)</f>
        <v>425388.7</v>
      </c>
      <c r="D45" s="155">
        <f>IF(D40="","",SUM(D38:D40))</f>
        <v>280686.82</v>
      </c>
      <c r="E45" s="155">
        <f t="shared" ref="E45:R45" si="101">IF(E40="","",SUM(E38:E40))</f>
        <v>486327.5499999997</v>
      </c>
      <c r="F45" s="155">
        <f t="shared" si="101"/>
        <v>616193.31000000029</v>
      </c>
      <c r="G45" s="155">
        <f t="shared" si="101"/>
        <v>416040.10999999987</v>
      </c>
      <c r="H45" s="155">
        <f t="shared" si="101"/>
        <v>460019.91999999993</v>
      </c>
      <c r="I45" s="155">
        <f t="shared" si="101"/>
        <v>456723.05999999982</v>
      </c>
      <c r="J45" s="155">
        <f t="shared" si="101"/>
        <v>688395.02</v>
      </c>
      <c r="K45" s="155">
        <f t="shared" si="101"/>
        <v>739319.47000000044</v>
      </c>
      <c r="L45" s="155">
        <f t="shared" si="101"/>
        <v>696300.05</v>
      </c>
      <c r="M45" s="155">
        <f t="shared" si="101"/>
        <v>681072.12000000011</v>
      </c>
      <c r="N45" s="155">
        <f t="shared" si="101"/>
        <v>832667.84000000032</v>
      </c>
      <c r="O45" s="155">
        <f t="shared" ref="O45:P45" si="102">IF(O40="","",SUM(O38:O40))</f>
        <v>545444.01999999967</v>
      </c>
      <c r="P45" s="155">
        <f t="shared" si="102"/>
        <v>510846.83999999985</v>
      </c>
      <c r="Q45" s="155">
        <f t="shared" si="101"/>
        <v>513629.82999999978</v>
      </c>
      <c r="R45" s="123" t="str">
        <f t="shared" si="101"/>
        <v/>
      </c>
      <c r="S45" s="55" t="str">
        <f t="shared" si="78"/>
        <v/>
      </c>
      <c r="U45" s="110" t="s">
        <v>87</v>
      </c>
      <c r="V45" s="21">
        <f>SUM(V38:V40)</f>
        <v>25975.465999999993</v>
      </c>
      <c r="W45" s="155">
        <f>SUM(W38:W40)</f>
        <v>24593.887999999999</v>
      </c>
      <c r="X45" s="155">
        <f>IF(X40="","",SUM(X38:X40))</f>
        <v>25647.103000000003</v>
      </c>
      <c r="Y45" s="155">
        <f t="shared" ref="Y45:AL45" si="103">IF(Y40="","",SUM(Y38:Y40))</f>
        <v>34113.160000000003</v>
      </c>
      <c r="Z45" s="155">
        <f t="shared" si="103"/>
        <v>38028.200000000004</v>
      </c>
      <c r="AA45" s="155">
        <f t="shared" si="103"/>
        <v>28182.603000000003</v>
      </c>
      <c r="AB45" s="155">
        <f t="shared" si="103"/>
        <v>32795.233999999997</v>
      </c>
      <c r="AC45" s="155">
        <f t="shared" si="103"/>
        <v>38893.22</v>
      </c>
      <c r="AD45" s="155">
        <f t="shared" si="103"/>
        <v>47841.637999999999</v>
      </c>
      <c r="AE45" s="155">
        <f t="shared" si="103"/>
        <v>49159.677999999985</v>
      </c>
      <c r="AF45" s="155">
        <f t="shared" si="103"/>
        <v>42889.164000000004</v>
      </c>
      <c r="AG45" s="155">
        <f t="shared" si="103"/>
        <v>46697.127000000022</v>
      </c>
      <c r="AH45" s="155">
        <f t="shared" si="103"/>
        <v>57895.481999999989</v>
      </c>
      <c r="AI45" s="155">
        <f t="shared" ref="AI45:AJ45" si="104">IF(AI40="","",SUM(AI38:AI40))</f>
        <v>40894.995000000003</v>
      </c>
      <c r="AJ45" s="155">
        <f t="shared" si="104"/>
        <v>40647.231</v>
      </c>
      <c r="AK45" s="155">
        <f t="shared" si="103"/>
        <v>46783.482000000004</v>
      </c>
      <c r="AL45" s="123" t="str">
        <f t="shared" si="103"/>
        <v/>
      </c>
      <c r="AM45" s="55" t="str">
        <f t="shared" si="79"/>
        <v/>
      </c>
      <c r="AO45" s="126">
        <f t="shared" si="82"/>
        <v>0.5513245039086454</v>
      </c>
      <c r="AP45" s="158">
        <f t="shared" si="82"/>
        <v>0.5781509475921669</v>
      </c>
      <c r="AQ45" s="158">
        <f t="shared" ref="AQ45:BC45" si="105">IF(X40="","",(X45/D45)*10)</f>
        <v>0.91372665805968378</v>
      </c>
      <c r="AR45" s="158">
        <f t="shared" si="105"/>
        <v>0.70144411929778661</v>
      </c>
      <c r="AS45" s="158">
        <f t="shared" si="105"/>
        <v>0.61714723907015456</v>
      </c>
      <c r="AT45" s="158">
        <f t="shared" si="105"/>
        <v>0.67740110442716717</v>
      </c>
      <c r="AU45" s="158">
        <f t="shared" si="105"/>
        <v>0.7129089975060211</v>
      </c>
      <c r="AV45" s="158">
        <f t="shared" si="105"/>
        <v>0.85157119064669118</v>
      </c>
      <c r="AW45" s="158">
        <f t="shared" si="105"/>
        <v>0.69497362139545982</v>
      </c>
      <c r="AX45" s="158">
        <f t="shared" si="105"/>
        <v>0.6649314673127702</v>
      </c>
      <c r="AY45" s="158">
        <f t="shared" si="105"/>
        <v>0.61595807726855689</v>
      </c>
      <c r="AZ45" s="158">
        <f t="shared" si="105"/>
        <v>0.68564144132048765</v>
      </c>
      <c r="BA45" s="158">
        <f t="shared" si="105"/>
        <v>0.69530104585280927</v>
      </c>
      <c r="BB45" s="158">
        <f t="shared" si="105"/>
        <v>0.74975604279243968</v>
      </c>
      <c r="BC45" s="158">
        <f t="shared" si="105"/>
        <v>0.79568332066025915</v>
      </c>
      <c r="BD45" s="158">
        <f t="shared" ref="BD45" si="106">IF(AK40="","",(AK45/Q45)*10)</f>
        <v>0.91084043931015501</v>
      </c>
      <c r="BE45" s="300" t="str">
        <f t="shared" si="96"/>
        <v/>
      </c>
      <c r="BF45" s="55" t="str">
        <f t="shared" si="77"/>
        <v/>
      </c>
      <c r="BH45" s="105"/>
      <c r="BI45" s="105"/>
    </row>
    <row r="46" spans="1:61"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BH46" s="105"/>
      <c r="BI46" s="105"/>
    </row>
    <row r="47" spans="1:61" ht="15.75" thickBot="1">
      <c r="S47" s="205" t="s">
        <v>1</v>
      </c>
      <c r="AM47" s="286">
        <v>1000</v>
      </c>
      <c r="BF47" s="286" t="s">
        <v>46</v>
      </c>
      <c r="BH47" s="105"/>
      <c r="BI47" s="105"/>
    </row>
    <row r="48" spans="1:61" ht="20.100000000000001" customHeight="1">
      <c r="A48" s="466" t="s">
        <v>15</v>
      </c>
      <c r="B48" s="468" t="s">
        <v>70</v>
      </c>
      <c r="C48" s="462"/>
      <c r="D48" s="462"/>
      <c r="E48" s="462"/>
      <c r="F48" s="462"/>
      <c r="G48" s="462"/>
      <c r="H48" s="462"/>
      <c r="I48" s="462"/>
      <c r="J48" s="462"/>
      <c r="K48" s="462"/>
      <c r="L48" s="462"/>
      <c r="M48" s="462"/>
      <c r="N48" s="462"/>
      <c r="O48" s="462"/>
      <c r="P48" s="462"/>
      <c r="Q48" s="462"/>
      <c r="R48" s="463"/>
      <c r="S48" s="471" t="str">
        <f>S26</f>
        <v>D       2026/2025</v>
      </c>
      <c r="U48" s="469" t="s">
        <v>3</v>
      </c>
      <c r="V48" s="461" t="s">
        <v>70</v>
      </c>
      <c r="W48" s="462"/>
      <c r="X48" s="462"/>
      <c r="Y48" s="462"/>
      <c r="Z48" s="462"/>
      <c r="AA48" s="462"/>
      <c r="AB48" s="462"/>
      <c r="AC48" s="462"/>
      <c r="AD48" s="462"/>
      <c r="AE48" s="462"/>
      <c r="AF48" s="462"/>
      <c r="AG48" s="462"/>
      <c r="AH48" s="462"/>
      <c r="AI48" s="462"/>
      <c r="AJ48" s="462"/>
      <c r="AK48" s="462"/>
      <c r="AL48" s="463"/>
      <c r="AM48" s="471" t="str">
        <f>S48</f>
        <v>D       2026/2025</v>
      </c>
      <c r="AO48" s="461" t="s">
        <v>70</v>
      </c>
      <c r="AP48" s="462"/>
      <c r="AQ48" s="462"/>
      <c r="AR48" s="462"/>
      <c r="AS48" s="462"/>
      <c r="AT48" s="462"/>
      <c r="AU48" s="462"/>
      <c r="AV48" s="462"/>
      <c r="AW48" s="462"/>
      <c r="AX48" s="462"/>
      <c r="AY48" s="462"/>
      <c r="AZ48" s="462"/>
      <c r="BA48" s="462"/>
      <c r="BB48" s="462"/>
      <c r="BC48" s="462"/>
      <c r="BD48" s="462"/>
      <c r="BE48" s="463"/>
      <c r="BF48" s="471" t="str">
        <f>AM48</f>
        <v>D       2026/2025</v>
      </c>
      <c r="BH48" s="105"/>
      <c r="BI48" s="105"/>
    </row>
    <row r="49" spans="1:61" ht="20.100000000000001" customHeight="1" thickBot="1">
      <c r="A49" s="467"/>
      <c r="B49" s="99">
        <v>2010</v>
      </c>
      <c r="C49" s="135">
        <v>2011</v>
      </c>
      <c r="D49" s="135">
        <v>2012</v>
      </c>
      <c r="E49" s="135">
        <v>2013</v>
      </c>
      <c r="F49" s="135">
        <v>2014</v>
      </c>
      <c r="G49" s="135">
        <v>2015</v>
      </c>
      <c r="H49" s="135">
        <v>2016</v>
      </c>
      <c r="I49" s="135">
        <v>2017</v>
      </c>
      <c r="J49" s="135">
        <v>2018</v>
      </c>
      <c r="K49" s="135">
        <v>2019</v>
      </c>
      <c r="L49" s="135">
        <v>2020</v>
      </c>
      <c r="M49" s="135">
        <v>2021</v>
      </c>
      <c r="N49" s="135">
        <v>2022</v>
      </c>
      <c r="O49" s="135">
        <v>2023</v>
      </c>
      <c r="P49" s="135">
        <v>2024</v>
      </c>
      <c r="Q49" s="135">
        <v>2025</v>
      </c>
      <c r="R49" s="133">
        <v>2026</v>
      </c>
      <c r="S49" s="472"/>
      <c r="U49" s="470"/>
      <c r="V49" s="25">
        <v>2010</v>
      </c>
      <c r="W49" s="135">
        <v>2011</v>
      </c>
      <c r="X49" s="135">
        <v>2012</v>
      </c>
      <c r="Y49" s="135">
        <v>2013</v>
      </c>
      <c r="Z49" s="135">
        <v>2014</v>
      </c>
      <c r="AA49" s="135">
        <v>2015</v>
      </c>
      <c r="AB49" s="135">
        <v>2016</v>
      </c>
      <c r="AC49" s="135">
        <v>2017</v>
      </c>
      <c r="AD49" s="135">
        <v>2018</v>
      </c>
      <c r="AE49" s="135">
        <v>2019</v>
      </c>
      <c r="AF49" s="135">
        <v>2020</v>
      </c>
      <c r="AG49" s="135">
        <v>2021</v>
      </c>
      <c r="AH49" s="135">
        <v>2022</v>
      </c>
      <c r="AI49" s="135">
        <v>2023</v>
      </c>
      <c r="AJ49" s="135">
        <v>2024</v>
      </c>
      <c r="AK49" s="135">
        <v>2025</v>
      </c>
      <c r="AL49" s="133">
        <v>2026</v>
      </c>
      <c r="AM49" s="472"/>
      <c r="AO49" s="25">
        <v>2010</v>
      </c>
      <c r="AP49" s="135">
        <v>2011</v>
      </c>
      <c r="AQ49" s="135">
        <v>2012</v>
      </c>
      <c r="AR49" s="135">
        <v>2013</v>
      </c>
      <c r="AS49" s="135">
        <v>2014</v>
      </c>
      <c r="AT49" s="135">
        <v>2015</v>
      </c>
      <c r="AU49" s="135">
        <v>2016</v>
      </c>
      <c r="AV49" s="135">
        <v>2017</v>
      </c>
      <c r="AW49" s="262">
        <v>2018</v>
      </c>
      <c r="AX49" s="135">
        <v>2019</v>
      </c>
      <c r="AY49" s="135">
        <v>2020</v>
      </c>
      <c r="AZ49" s="135">
        <v>2021</v>
      </c>
      <c r="BA49" s="135">
        <v>2022</v>
      </c>
      <c r="BB49" s="135">
        <v>2023</v>
      </c>
      <c r="BC49" s="176">
        <v>2024</v>
      </c>
      <c r="BD49" s="135">
        <v>2025</v>
      </c>
      <c r="BE49" s="263">
        <v>2026</v>
      </c>
      <c r="BF49" s="472"/>
      <c r="BH49" s="105"/>
      <c r="BI49" s="105"/>
    </row>
    <row r="50" spans="1:61" ht="3" customHeight="1" thickBot="1">
      <c r="A50" s="288" t="s">
        <v>89</v>
      </c>
      <c r="B50" s="290"/>
      <c r="C50" s="290"/>
      <c r="D50" s="290"/>
      <c r="E50" s="290"/>
      <c r="F50" s="290"/>
      <c r="G50" s="290"/>
      <c r="H50" s="290"/>
      <c r="I50" s="290"/>
      <c r="J50" s="290"/>
      <c r="K50" s="290"/>
      <c r="L50" s="290"/>
      <c r="M50" s="290"/>
      <c r="N50" s="290"/>
      <c r="O50" s="290"/>
      <c r="P50" s="290"/>
      <c r="Q50" s="290"/>
      <c r="R50" s="290"/>
      <c r="S50" s="291"/>
      <c r="U50" s="288"/>
      <c r="V50" s="290">
        <v>2010</v>
      </c>
      <c r="W50" s="290">
        <v>2011</v>
      </c>
      <c r="X50" s="290">
        <v>2012</v>
      </c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290"/>
      <c r="AM50" s="291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9"/>
      <c r="BH50" s="105"/>
      <c r="BI50" s="105"/>
    </row>
    <row r="51" spans="1:61" ht="20.100000000000001" customHeight="1">
      <c r="A51" s="120" t="s">
        <v>72</v>
      </c>
      <c r="B51" s="39">
        <v>95.28</v>
      </c>
      <c r="C51" s="153">
        <v>512.16999999999996</v>
      </c>
      <c r="D51" s="153">
        <v>329.39</v>
      </c>
      <c r="E51" s="153">
        <v>1097.1199999999999</v>
      </c>
      <c r="F51" s="153">
        <v>359.98</v>
      </c>
      <c r="G51" s="153">
        <v>186.74000000000004</v>
      </c>
      <c r="H51" s="153">
        <v>103.10999999999999</v>
      </c>
      <c r="I51" s="153">
        <v>197.02</v>
      </c>
      <c r="J51" s="153">
        <v>149.85</v>
      </c>
      <c r="K51" s="153">
        <v>70.15000000000002</v>
      </c>
      <c r="L51" s="153">
        <v>335.65</v>
      </c>
      <c r="M51" s="153">
        <v>46</v>
      </c>
      <c r="N51" s="153">
        <v>160.4800000000001</v>
      </c>
      <c r="O51" s="153">
        <v>206.79000000000011</v>
      </c>
      <c r="P51" s="153">
        <v>203.97000000000008</v>
      </c>
      <c r="Q51" s="153">
        <v>108.91000000000004</v>
      </c>
      <c r="R51" s="112">
        <v>358.78</v>
      </c>
      <c r="S51" s="61">
        <f>(R51-Q51)/Q51</f>
        <v>2.2942796804701118</v>
      </c>
      <c r="U51" s="109" t="s">
        <v>72</v>
      </c>
      <c r="V51" s="39">
        <v>29.815000000000005</v>
      </c>
      <c r="W51" s="153">
        <v>149.20400000000001</v>
      </c>
      <c r="X51" s="153">
        <v>122.17799999999998</v>
      </c>
      <c r="Y51" s="153">
        <v>109.56100000000001</v>
      </c>
      <c r="Z51" s="153">
        <v>97.120999999999995</v>
      </c>
      <c r="AA51" s="153">
        <v>99.907999999999987</v>
      </c>
      <c r="AB51" s="153">
        <v>68.53</v>
      </c>
      <c r="AC51" s="153">
        <v>118.282</v>
      </c>
      <c r="AD51" s="153">
        <v>104.797</v>
      </c>
      <c r="AE51" s="153">
        <v>234.49399999999994</v>
      </c>
      <c r="AF51" s="153">
        <v>210.21299999999997</v>
      </c>
      <c r="AG51" s="153">
        <v>40.800000000000004</v>
      </c>
      <c r="AH51" s="153">
        <v>115.21899999999997</v>
      </c>
      <c r="AI51" s="153">
        <v>180.49199999999996</v>
      </c>
      <c r="AJ51" s="153">
        <v>257.79999999999995</v>
      </c>
      <c r="AK51" s="153">
        <v>323.541</v>
      </c>
      <c r="AL51" s="112">
        <v>171.14100000000005</v>
      </c>
      <c r="AM51" s="61">
        <f>IF(AL51="","",(AL51-AK51)/AK51)</f>
        <v>-0.47103767374150401</v>
      </c>
      <c r="AO51" s="124">
        <f t="shared" ref="AO51:AO60" si="107">(V51/B51)*10</f>
        <v>3.1291981528127626</v>
      </c>
      <c r="AP51" s="156">
        <f t="shared" ref="AP51:AP60" si="108">(W51/C51)*10</f>
        <v>2.9131733604076775</v>
      </c>
      <c r="AQ51" s="156">
        <f t="shared" ref="AQ51:AQ60" si="109">(X51/D51)*10</f>
        <v>3.7092200734691394</v>
      </c>
      <c r="AR51" s="156">
        <f t="shared" ref="AR51:AR60" si="110">(Y51/E51)*10</f>
        <v>0.99862366924310941</v>
      </c>
      <c r="AS51" s="156">
        <f t="shared" ref="AS51:AS60" si="111">(Z51/F51)*10</f>
        <v>2.6979554419689982</v>
      </c>
      <c r="AT51" s="156">
        <f t="shared" ref="AT51:AT60" si="112">(AA51/G51)*10</f>
        <v>5.3501124558209252</v>
      </c>
      <c r="AU51" s="156">
        <f t="shared" ref="AU51:AU60" si="113">(AB51/H51)*10</f>
        <v>6.6463000678886637</v>
      </c>
      <c r="AV51" s="156">
        <f t="shared" ref="AV51:AV60" si="114">(AC51/I51)*10</f>
        <v>6.0035529387879389</v>
      </c>
      <c r="AW51" s="156">
        <f t="shared" ref="AW51:AW60" si="115">(AD51/J51)*10</f>
        <v>6.99346012679346</v>
      </c>
      <c r="AX51" s="156">
        <f t="shared" ref="AX51:AX60" si="116">(AE51/K51)*10</f>
        <v>33.427512473271541</v>
      </c>
      <c r="AY51" s="156">
        <f t="shared" ref="AY51:AY60" si="117">(AF51/L51)*10</f>
        <v>6.2628631014449567</v>
      </c>
      <c r="AZ51" s="156">
        <f t="shared" ref="AZ51:AZ60" si="118">(AG51/M51)*10</f>
        <v>8.8695652173913047</v>
      </c>
      <c r="BA51" s="156">
        <f t="shared" ref="BA51:BA60" si="119">(AH51/N51)*10</f>
        <v>7.1796485543369828</v>
      </c>
      <c r="BB51" s="156">
        <f t="shared" ref="BB51:BB60" si="120">(AI51/O51)*10</f>
        <v>8.7282750616567473</v>
      </c>
      <c r="BC51" s="156">
        <f t="shared" ref="BC51:BE60" si="121">(AJ51/P51)*10</f>
        <v>12.639113595136532</v>
      </c>
      <c r="BD51" s="156">
        <f t="shared" si="121"/>
        <v>29.707189422458899</v>
      </c>
      <c r="BE51" s="156">
        <f t="shared" si="121"/>
        <v>4.770081944367023</v>
      </c>
      <c r="BF51" s="61">
        <f t="shared" ref="BF51:BF67" si="122">IF(BE51="","",(BE51-BD51)/BD51)</f>
        <v>-0.83943004918665243</v>
      </c>
      <c r="BH51" s="105"/>
      <c r="BI51" s="105"/>
    </row>
    <row r="52" spans="1:61" ht="20.100000000000001" customHeight="1">
      <c r="A52" s="121" t="s">
        <v>73</v>
      </c>
      <c r="B52" s="19">
        <v>321.11</v>
      </c>
      <c r="C52" s="154">
        <v>100.60000000000001</v>
      </c>
      <c r="D52" s="154">
        <v>100.41000000000001</v>
      </c>
      <c r="E52" s="154">
        <v>382.40000000000003</v>
      </c>
      <c r="F52" s="154">
        <v>109.25</v>
      </c>
      <c r="G52" s="154">
        <v>49.88</v>
      </c>
      <c r="H52" s="154">
        <v>109.05999999999999</v>
      </c>
      <c r="I52" s="154">
        <v>459.19</v>
      </c>
      <c r="J52" s="154">
        <v>210.03</v>
      </c>
      <c r="K52" s="154">
        <v>217.20000000000002</v>
      </c>
      <c r="L52" s="154">
        <v>194.14</v>
      </c>
      <c r="M52" s="154">
        <v>91.45</v>
      </c>
      <c r="N52" s="154">
        <v>358.54999999999973</v>
      </c>
      <c r="O52" s="154">
        <v>568.10999999999979</v>
      </c>
      <c r="P52" s="154">
        <v>49.39</v>
      </c>
      <c r="Q52" s="154">
        <v>182.68000000000009</v>
      </c>
      <c r="R52" s="119">
        <v>840.11999999999978</v>
      </c>
      <c r="S52" s="52">
        <f>(R52-Q52)/Q52</f>
        <v>3.5988613969783194</v>
      </c>
      <c r="U52" s="109" t="s">
        <v>73</v>
      </c>
      <c r="V52" s="19">
        <v>106.98100000000001</v>
      </c>
      <c r="W52" s="154">
        <v>32.087000000000003</v>
      </c>
      <c r="X52" s="154">
        <v>68.099000000000004</v>
      </c>
      <c r="Y52" s="154">
        <v>95.572999999999993</v>
      </c>
      <c r="Z52" s="154">
        <v>79.214999999999989</v>
      </c>
      <c r="AA52" s="154">
        <v>14.875999999999999</v>
      </c>
      <c r="AB52" s="154">
        <v>102.047</v>
      </c>
      <c r="AC52" s="154">
        <v>223.39400000000003</v>
      </c>
      <c r="AD52" s="154">
        <v>153.98099999999999</v>
      </c>
      <c r="AE52" s="154">
        <v>117.78500000000003</v>
      </c>
      <c r="AF52" s="154">
        <v>729.51499999999999</v>
      </c>
      <c r="AG52" s="154">
        <v>150.46800000000002</v>
      </c>
      <c r="AH52" s="154">
        <v>405.61700000000002</v>
      </c>
      <c r="AI52" s="154">
        <v>458.54100000000022</v>
      </c>
      <c r="AJ52" s="154">
        <v>72.682999999999993</v>
      </c>
      <c r="AK52" s="154">
        <v>145.39400000000003</v>
      </c>
      <c r="AL52" s="119">
        <v>372.56400000000008</v>
      </c>
      <c r="AM52" s="52">
        <f t="shared" ref="AM52:AM65" si="123">IF(AL52="","",(AL52-AK52)/AK52)</f>
        <v>1.5624441173638526</v>
      </c>
      <c r="AO52" s="125">
        <f t="shared" si="107"/>
        <v>3.3315997633209804</v>
      </c>
      <c r="AP52" s="157">
        <f t="shared" si="108"/>
        <v>3.1895626242544735</v>
      </c>
      <c r="AQ52" s="157">
        <f t="shared" si="109"/>
        <v>6.7820934169903389</v>
      </c>
      <c r="AR52" s="157">
        <f t="shared" si="110"/>
        <v>2.4992939330543926</v>
      </c>
      <c r="AS52" s="157">
        <f t="shared" si="111"/>
        <v>7.2508009153318067</v>
      </c>
      <c r="AT52" s="157">
        <f t="shared" si="112"/>
        <v>2.9823576583801121</v>
      </c>
      <c r="AU52" s="157">
        <f t="shared" si="113"/>
        <v>9.3569594718503577</v>
      </c>
      <c r="AV52" s="157">
        <f t="shared" si="114"/>
        <v>4.8649578605805885</v>
      </c>
      <c r="AW52" s="157">
        <f t="shared" si="115"/>
        <v>7.3313812312526778</v>
      </c>
      <c r="AX52" s="157">
        <f t="shared" si="116"/>
        <v>5.4228821362799273</v>
      </c>
      <c r="AY52" s="157">
        <f t="shared" si="117"/>
        <v>37.576748738024108</v>
      </c>
      <c r="AZ52" s="157">
        <f t="shared" si="118"/>
        <v>16.45358119190815</v>
      </c>
      <c r="BA52" s="157">
        <f t="shared" si="119"/>
        <v>11.312703946450993</v>
      </c>
      <c r="BB52" s="157">
        <f t="shared" si="120"/>
        <v>8.0713418176057523</v>
      </c>
      <c r="BC52" s="157">
        <f t="shared" si="121"/>
        <v>14.716136869811701</v>
      </c>
      <c r="BD52" s="157">
        <f t="shared" si="121"/>
        <v>7.9589446025837507</v>
      </c>
      <c r="BE52" s="157">
        <f t="shared" si="121"/>
        <v>4.4346521925439237</v>
      </c>
      <c r="BF52" s="52">
        <f t="shared" si="122"/>
        <v>-0.44280901375990467</v>
      </c>
      <c r="BH52" s="105"/>
      <c r="BI52" s="105"/>
    </row>
    <row r="53" spans="1:61" ht="20.100000000000001" customHeight="1">
      <c r="A53" s="121" t="s">
        <v>74</v>
      </c>
      <c r="B53" s="19">
        <v>94.44</v>
      </c>
      <c r="C53" s="154">
        <v>412.02000000000004</v>
      </c>
      <c r="D53" s="154">
        <v>20.839999999999996</v>
      </c>
      <c r="E53" s="154">
        <v>99.119999999999976</v>
      </c>
      <c r="F53" s="154">
        <v>153.96</v>
      </c>
      <c r="G53" s="154">
        <v>19.999999999999996</v>
      </c>
      <c r="H53" s="154">
        <v>65.94</v>
      </c>
      <c r="I53" s="154">
        <v>25.840000000000003</v>
      </c>
      <c r="J53" s="154">
        <v>3.52</v>
      </c>
      <c r="K53" s="154">
        <v>37.489999999999995</v>
      </c>
      <c r="L53" s="154">
        <v>136.80000000000004</v>
      </c>
      <c r="M53" s="154">
        <v>285.66999999999996</v>
      </c>
      <c r="N53" s="154">
        <v>99.779999999999973</v>
      </c>
      <c r="O53" s="154">
        <v>121.94999999999999</v>
      </c>
      <c r="P53" s="154">
        <v>156.97000000000008</v>
      </c>
      <c r="Q53" s="154">
        <v>55.300000000000004</v>
      </c>
      <c r="R53" s="119">
        <v>1470.92</v>
      </c>
      <c r="S53" s="52">
        <f t="shared" ref="S53:S67" si="124">IF(R53="","",(R53-Q53)/Q53)</f>
        <v>25.59891500904159</v>
      </c>
      <c r="U53" s="109" t="s">
        <v>74</v>
      </c>
      <c r="V53" s="19">
        <v>39.945</v>
      </c>
      <c r="W53" s="154">
        <v>210.15600000000001</v>
      </c>
      <c r="X53" s="154">
        <v>21.706999999999997</v>
      </c>
      <c r="Y53" s="154">
        <v>27.781999999999996</v>
      </c>
      <c r="Z53" s="154">
        <v>90.24</v>
      </c>
      <c r="AA53" s="154">
        <v>14.796000000000001</v>
      </c>
      <c r="AB53" s="154">
        <v>59.37299999999999</v>
      </c>
      <c r="AC53" s="154">
        <v>51.395000000000003</v>
      </c>
      <c r="AD53" s="154">
        <v>48.673000000000002</v>
      </c>
      <c r="AE53" s="154">
        <v>73.152999999999977</v>
      </c>
      <c r="AF53" s="154">
        <v>92.289999999999978</v>
      </c>
      <c r="AG53" s="154">
        <v>189.25800000000004</v>
      </c>
      <c r="AH53" s="154">
        <v>111.53900000000003</v>
      </c>
      <c r="AI53" s="154">
        <v>263.25999999999993</v>
      </c>
      <c r="AJ53" s="154">
        <v>307.31999999999994</v>
      </c>
      <c r="AK53" s="154">
        <v>168.22900000000004</v>
      </c>
      <c r="AL53" s="119">
        <v>404.41</v>
      </c>
      <c r="AM53" s="52">
        <f t="shared" si="123"/>
        <v>1.40392560141236</v>
      </c>
      <c r="AO53" s="125">
        <f t="shared" si="107"/>
        <v>4.2296696315120714</v>
      </c>
      <c r="AP53" s="157">
        <f t="shared" si="108"/>
        <v>5.1006261831949908</v>
      </c>
      <c r="AQ53" s="157">
        <f t="shared" si="109"/>
        <v>10.416026871401151</v>
      </c>
      <c r="AR53" s="157">
        <f t="shared" si="110"/>
        <v>2.8028652138821637</v>
      </c>
      <c r="AS53" s="157">
        <f t="shared" si="111"/>
        <v>5.8612626656274349</v>
      </c>
      <c r="AT53" s="157">
        <f t="shared" si="112"/>
        <v>7.3980000000000024</v>
      </c>
      <c r="AU53" s="157">
        <f t="shared" si="113"/>
        <v>9.0040946314831647</v>
      </c>
      <c r="AV53" s="157">
        <f t="shared" si="114"/>
        <v>19.889705882352938</v>
      </c>
      <c r="AW53" s="157">
        <f t="shared" si="115"/>
        <v>138.27556818181819</v>
      </c>
      <c r="AX53" s="157">
        <f t="shared" si="116"/>
        <v>19.512670045345423</v>
      </c>
      <c r="AY53" s="157">
        <f t="shared" si="117"/>
        <v>6.7463450292397624</v>
      </c>
      <c r="AZ53" s="157">
        <f t="shared" si="118"/>
        <v>6.6250568838169945</v>
      </c>
      <c r="BA53" s="157">
        <f t="shared" si="119"/>
        <v>11.178492683904595</v>
      </c>
      <c r="BB53" s="157">
        <f t="shared" si="120"/>
        <v>21.58753587535875</v>
      </c>
      <c r="BC53" s="157">
        <f t="shared" si="121"/>
        <v>19.578263362425929</v>
      </c>
      <c r="BD53" s="157">
        <f t="shared" si="121"/>
        <v>30.421157323688973</v>
      </c>
      <c r="BE53" s="157">
        <f t="shared" si="121"/>
        <v>2.7493677426372609</v>
      </c>
      <c r="BF53" s="52">
        <f t="shared" si="122"/>
        <v>-0.90962317069718035</v>
      </c>
      <c r="BH53" s="105"/>
      <c r="BI53" s="105"/>
    </row>
    <row r="54" spans="1:61" ht="20.100000000000001" customHeight="1">
      <c r="A54" s="121" t="s">
        <v>75</v>
      </c>
      <c r="B54" s="19">
        <v>449.70000000000005</v>
      </c>
      <c r="C54" s="154">
        <v>201.03000000000003</v>
      </c>
      <c r="D54" s="154">
        <v>32.190000000000005</v>
      </c>
      <c r="E54" s="154">
        <v>433.89999999999986</v>
      </c>
      <c r="F54" s="154">
        <v>116.07000000000001</v>
      </c>
      <c r="G54" s="154">
        <v>102.54</v>
      </c>
      <c r="H54" s="154">
        <v>105.56000000000002</v>
      </c>
      <c r="I54" s="154">
        <v>10.379999999999999</v>
      </c>
      <c r="J54" s="154">
        <v>20.22</v>
      </c>
      <c r="K54" s="154">
        <v>269.05999999999989</v>
      </c>
      <c r="L54" s="154">
        <v>11.549999999999999</v>
      </c>
      <c r="M54" s="154">
        <v>228.90000000000006</v>
      </c>
      <c r="N54" s="154">
        <v>81.14</v>
      </c>
      <c r="O54" s="154">
        <v>255.97000000000011</v>
      </c>
      <c r="P54" s="154">
        <v>18.09</v>
      </c>
      <c r="Q54" s="154">
        <v>155.28000000000003</v>
      </c>
      <c r="R54" s="119">
        <v>2784.0700000000033</v>
      </c>
      <c r="S54" s="52">
        <f t="shared" si="124"/>
        <v>16.929353426069053</v>
      </c>
      <c r="U54" s="109" t="s">
        <v>75</v>
      </c>
      <c r="V54" s="19">
        <v>85.614000000000019</v>
      </c>
      <c r="W54" s="154">
        <v>92.996999999999986</v>
      </c>
      <c r="X54" s="154">
        <v>30.552</v>
      </c>
      <c r="Y54" s="154">
        <v>154.78400000000005</v>
      </c>
      <c r="Z54" s="154">
        <v>82.786999999999978</v>
      </c>
      <c r="AA54" s="154">
        <v>74.756</v>
      </c>
      <c r="AB54" s="154">
        <v>80.057000000000002</v>
      </c>
      <c r="AC54" s="154">
        <v>55.018000000000008</v>
      </c>
      <c r="AD54" s="154">
        <v>24.623000000000001</v>
      </c>
      <c r="AE54" s="154">
        <v>122.39999999999998</v>
      </c>
      <c r="AF54" s="154">
        <v>30.440999999999995</v>
      </c>
      <c r="AG54" s="154">
        <v>199.78800000000004</v>
      </c>
      <c r="AH54" s="154">
        <v>163.68800000000005</v>
      </c>
      <c r="AI54" s="154">
        <v>230.74799999999999</v>
      </c>
      <c r="AJ54" s="154">
        <v>76.34099999999998</v>
      </c>
      <c r="AK54" s="154">
        <v>243.74800000000002</v>
      </c>
      <c r="AL54" s="119">
        <v>237.68199999999993</v>
      </c>
      <c r="AM54" s="52">
        <f t="shared" si="123"/>
        <v>-2.4886358041912499E-2</v>
      </c>
      <c r="AO54" s="125">
        <f t="shared" si="107"/>
        <v>1.9038025350233492</v>
      </c>
      <c r="AP54" s="157">
        <f t="shared" si="108"/>
        <v>4.6260259662736889</v>
      </c>
      <c r="AQ54" s="157">
        <f t="shared" si="109"/>
        <v>9.4911463187325236</v>
      </c>
      <c r="AR54" s="157">
        <f t="shared" si="110"/>
        <v>3.5672735653376373</v>
      </c>
      <c r="AS54" s="157">
        <f t="shared" si="111"/>
        <v>7.1325062462307205</v>
      </c>
      <c r="AT54" s="157">
        <f t="shared" si="112"/>
        <v>7.2904232494636236</v>
      </c>
      <c r="AU54" s="157">
        <f t="shared" si="113"/>
        <v>7.5840280409245917</v>
      </c>
      <c r="AV54" s="157">
        <f t="shared" si="114"/>
        <v>53.003853564547221</v>
      </c>
      <c r="AW54" s="157">
        <f t="shared" si="115"/>
        <v>12.177546983184966</v>
      </c>
      <c r="AX54" s="157">
        <f t="shared" si="116"/>
        <v>4.5491711885824735</v>
      </c>
      <c r="AY54" s="157">
        <f t="shared" si="117"/>
        <v>26.355844155844153</v>
      </c>
      <c r="AZ54" s="157">
        <f t="shared" si="118"/>
        <v>8.7281782437745736</v>
      </c>
      <c r="BA54" s="157">
        <f t="shared" si="119"/>
        <v>20.173527236874541</v>
      </c>
      <c r="BB54" s="157">
        <f t="shared" si="120"/>
        <v>9.0146501543149551</v>
      </c>
      <c r="BC54" s="157">
        <f t="shared" si="121"/>
        <v>42.200663349917072</v>
      </c>
      <c r="BD54" s="157">
        <f t="shared" si="121"/>
        <v>15.6973209685729</v>
      </c>
      <c r="BE54" s="157">
        <f t="shared" si="121"/>
        <v>0.85372135039707919</v>
      </c>
      <c r="BF54" s="52">
        <f t="shared" si="122"/>
        <v>-0.94561356347963532</v>
      </c>
      <c r="BH54" s="105"/>
      <c r="BI54" s="105"/>
    </row>
    <row r="55" spans="1:61" ht="20.100000000000001" customHeight="1">
      <c r="A55" s="121" t="s">
        <v>76</v>
      </c>
      <c r="B55" s="19">
        <v>115.13000000000001</v>
      </c>
      <c r="C55" s="154">
        <v>87.89</v>
      </c>
      <c r="D55" s="154">
        <v>385.15999999999991</v>
      </c>
      <c r="E55" s="154">
        <v>4.24</v>
      </c>
      <c r="F55" s="154">
        <v>1094.3</v>
      </c>
      <c r="G55" s="154">
        <v>355.73999999999995</v>
      </c>
      <c r="H55" s="154">
        <v>257.62</v>
      </c>
      <c r="I55" s="154">
        <v>23.620000000000005</v>
      </c>
      <c r="J55" s="154">
        <v>291.12</v>
      </c>
      <c r="K55" s="154">
        <v>420.21999999999991</v>
      </c>
      <c r="L55" s="154">
        <v>106.44999999999997</v>
      </c>
      <c r="M55" s="154">
        <v>276.82999999999993</v>
      </c>
      <c r="N55" s="154">
        <v>511.11999999999989</v>
      </c>
      <c r="O55" s="154">
        <v>113.96999999999998</v>
      </c>
      <c r="P55" s="154">
        <v>68.369999999999976</v>
      </c>
      <c r="Q55" s="154">
        <v>612.58999999999992</v>
      </c>
      <c r="R55" s="119">
        <v>1795.77</v>
      </c>
      <c r="S55" s="52">
        <f t="shared" si="124"/>
        <v>1.9314386457500126</v>
      </c>
      <c r="U55" s="109" t="s">
        <v>76</v>
      </c>
      <c r="V55" s="19">
        <v>36.316000000000003</v>
      </c>
      <c r="W55" s="154">
        <v>16.928000000000001</v>
      </c>
      <c r="X55" s="154">
        <v>146.25000000000003</v>
      </c>
      <c r="Y55" s="154">
        <v>10.174000000000001</v>
      </c>
      <c r="Z55" s="154">
        <v>189.64499999999995</v>
      </c>
      <c r="AA55" s="154">
        <v>141.92499999999998</v>
      </c>
      <c r="AB55" s="154">
        <v>147.154</v>
      </c>
      <c r="AC55" s="154">
        <v>82.36399999999999</v>
      </c>
      <c r="AD55" s="154">
        <v>196.86600000000001</v>
      </c>
      <c r="AE55" s="154">
        <v>168.61099999999996</v>
      </c>
      <c r="AF55" s="154">
        <v>50.588999999999999</v>
      </c>
      <c r="AG55" s="154">
        <v>769.01500000000044</v>
      </c>
      <c r="AH55" s="154">
        <v>338.37599999999992</v>
      </c>
      <c r="AI55" s="154">
        <v>278.40999999999997</v>
      </c>
      <c r="AJ55" s="154">
        <v>147.01199999999997</v>
      </c>
      <c r="AK55" s="154">
        <v>377.59100000000007</v>
      </c>
      <c r="AL55" s="119">
        <v>326.16200000000009</v>
      </c>
      <c r="AM55" s="52">
        <f t="shared" si="123"/>
        <v>-0.13620292856556424</v>
      </c>
      <c r="AO55" s="125">
        <f t="shared" si="107"/>
        <v>3.1543472596195605</v>
      </c>
      <c r="AP55" s="157">
        <f t="shared" si="108"/>
        <v>1.9260439185345319</v>
      </c>
      <c r="AQ55" s="157">
        <f t="shared" si="109"/>
        <v>3.7971232734448042</v>
      </c>
      <c r="AR55" s="157">
        <f t="shared" si="110"/>
        <v>23.995283018867926</v>
      </c>
      <c r="AS55" s="157">
        <f t="shared" si="111"/>
        <v>1.7330256785159459</v>
      </c>
      <c r="AT55" s="157">
        <f t="shared" si="112"/>
        <v>3.9895710350255804</v>
      </c>
      <c r="AU55" s="157">
        <f t="shared" si="113"/>
        <v>5.7120565173511375</v>
      </c>
      <c r="AV55" s="157">
        <f t="shared" si="114"/>
        <v>34.870448772226915</v>
      </c>
      <c r="AW55" s="157">
        <f t="shared" si="115"/>
        <v>6.7623660346248968</v>
      </c>
      <c r="AX55" s="157">
        <f t="shared" si="116"/>
        <v>4.0124458616914946</v>
      </c>
      <c r="AY55" s="157">
        <f t="shared" si="117"/>
        <v>4.7523720056364498</v>
      </c>
      <c r="AZ55" s="157">
        <f t="shared" si="118"/>
        <v>27.779323050247466</v>
      </c>
      <c r="BA55" s="157">
        <f t="shared" si="119"/>
        <v>6.6202848646110501</v>
      </c>
      <c r="BB55" s="157">
        <f t="shared" si="120"/>
        <v>24.428358339914013</v>
      </c>
      <c r="BC55" s="157">
        <f t="shared" si="121"/>
        <v>21.502413339183857</v>
      </c>
      <c r="BD55" s="157">
        <f t="shared" si="121"/>
        <v>6.1638453125255088</v>
      </c>
      <c r="BE55" s="157">
        <f t="shared" si="121"/>
        <v>1.8162793676250306</v>
      </c>
      <c r="BF55" s="52">
        <f t="shared" si="122"/>
        <v>-0.70533339570767917</v>
      </c>
      <c r="BH55" s="105"/>
      <c r="BI55" s="105"/>
    </row>
    <row r="56" spans="1:61" ht="20.100000000000001" customHeight="1">
      <c r="A56" s="121" t="s">
        <v>77</v>
      </c>
      <c r="B56" s="19">
        <v>87.69</v>
      </c>
      <c r="C56" s="154">
        <v>193.86</v>
      </c>
      <c r="D56" s="154">
        <v>760.19999999999993</v>
      </c>
      <c r="E56" s="154">
        <v>201.37000000000003</v>
      </c>
      <c r="F56" s="154">
        <v>0.83</v>
      </c>
      <c r="G56" s="154">
        <v>312.90000000000003</v>
      </c>
      <c r="H56" s="154">
        <v>805.90999999999985</v>
      </c>
      <c r="I56" s="154">
        <v>97.779999999999973</v>
      </c>
      <c r="J56" s="154">
        <v>379.49</v>
      </c>
      <c r="K56" s="154">
        <v>205.07999999999998</v>
      </c>
      <c r="L56" s="154">
        <v>75.45999999999998</v>
      </c>
      <c r="M56" s="154">
        <v>81.010000000000019</v>
      </c>
      <c r="N56" s="154">
        <v>128.44</v>
      </c>
      <c r="O56" s="154">
        <v>80.380000000000038</v>
      </c>
      <c r="P56" s="154">
        <v>203.94000000000005</v>
      </c>
      <c r="Q56" s="154">
        <v>66.92000000000003</v>
      </c>
      <c r="R56" s="119">
        <v>8130.0400000000045</v>
      </c>
      <c r="S56" s="52">
        <f t="shared" si="124"/>
        <v>120.48894202032278</v>
      </c>
      <c r="U56" s="109" t="s">
        <v>77</v>
      </c>
      <c r="V56" s="19">
        <v>50.512</v>
      </c>
      <c r="W56" s="154">
        <v>76.984999999999985</v>
      </c>
      <c r="X56" s="154">
        <v>140.74100000000001</v>
      </c>
      <c r="Y56" s="154">
        <v>108.19399999999999</v>
      </c>
      <c r="Z56" s="154">
        <v>2.327</v>
      </c>
      <c r="AA56" s="154">
        <v>108.241</v>
      </c>
      <c r="AB56" s="154">
        <v>89.242999999999995</v>
      </c>
      <c r="AC56" s="154">
        <v>81.237000000000023</v>
      </c>
      <c r="AD56" s="154">
        <v>251.595</v>
      </c>
      <c r="AE56" s="154">
        <v>116.065</v>
      </c>
      <c r="AF56" s="154">
        <v>70.181000000000012</v>
      </c>
      <c r="AG56" s="154">
        <v>156.5320000000001</v>
      </c>
      <c r="AH56" s="154">
        <v>262.81200000000013</v>
      </c>
      <c r="AI56" s="154">
        <v>150.63999999999999</v>
      </c>
      <c r="AJ56" s="154">
        <v>240.67999999999998</v>
      </c>
      <c r="AK56" s="154">
        <v>153.73100000000002</v>
      </c>
      <c r="AL56" s="119">
        <v>531.59299999999996</v>
      </c>
      <c r="AM56" s="52">
        <f t="shared" si="123"/>
        <v>2.4579427701634669</v>
      </c>
      <c r="AO56" s="125">
        <f t="shared" si="107"/>
        <v>5.7602919375071266</v>
      </c>
      <c r="AP56" s="157">
        <f t="shared" si="108"/>
        <v>3.9711647580728346</v>
      </c>
      <c r="AQ56" s="157">
        <f t="shared" si="109"/>
        <v>1.8513680610365695</v>
      </c>
      <c r="AR56" s="157">
        <f t="shared" si="110"/>
        <v>5.3728956646968253</v>
      </c>
      <c r="AS56" s="157">
        <f t="shared" si="111"/>
        <v>28.036144578313255</v>
      </c>
      <c r="AT56" s="157">
        <f t="shared" si="112"/>
        <v>3.4592841163310957</v>
      </c>
      <c r="AU56" s="157">
        <f t="shared" si="113"/>
        <v>1.1073569008946409</v>
      </c>
      <c r="AV56" s="157">
        <f t="shared" si="114"/>
        <v>8.3081407240744571</v>
      </c>
      <c r="AW56" s="157">
        <f t="shared" si="115"/>
        <v>6.629818967561727</v>
      </c>
      <c r="AX56" s="157">
        <f t="shared" si="116"/>
        <v>5.6594987322020671</v>
      </c>
      <c r="AY56" s="157">
        <f t="shared" si="117"/>
        <v>9.3004240657301924</v>
      </c>
      <c r="AZ56" s="157">
        <f t="shared" si="118"/>
        <v>19.322552771262814</v>
      </c>
      <c r="BA56" s="157">
        <f t="shared" si="119"/>
        <v>20.461849890999698</v>
      </c>
      <c r="BB56" s="157">
        <f t="shared" si="120"/>
        <v>18.740980343368989</v>
      </c>
      <c r="BC56" s="157">
        <f t="shared" si="121"/>
        <v>11.801510248112185</v>
      </c>
      <c r="BD56" s="157">
        <f t="shared" si="121"/>
        <v>22.972355050806925</v>
      </c>
      <c r="BE56" s="157">
        <f t="shared" si="121"/>
        <v>0.6538627116225747</v>
      </c>
      <c r="BF56" s="52">
        <f t="shared" si="122"/>
        <v>-0.9715369751957752</v>
      </c>
      <c r="BH56" s="105"/>
      <c r="BI56" s="105"/>
    </row>
    <row r="57" spans="1:61" ht="20.100000000000001" customHeight="1">
      <c r="A57" s="121" t="s">
        <v>78</v>
      </c>
      <c r="B57" s="19">
        <v>303.20000000000005</v>
      </c>
      <c r="C57" s="154">
        <v>239.99999999999997</v>
      </c>
      <c r="D57" s="154">
        <v>243.11000000000004</v>
      </c>
      <c r="E57" s="154">
        <v>240.37</v>
      </c>
      <c r="F57" s="154">
        <v>134.97000000000006</v>
      </c>
      <c r="G57" s="154">
        <v>337.20000000000005</v>
      </c>
      <c r="H57" s="154">
        <v>84.99</v>
      </c>
      <c r="I57" s="154">
        <v>171.96000000000004</v>
      </c>
      <c r="J57" s="154">
        <v>42.18</v>
      </c>
      <c r="K57" s="154">
        <v>176.78999999999996</v>
      </c>
      <c r="L57" s="154">
        <v>288.82999999999993</v>
      </c>
      <c r="M57" s="154">
        <v>91.259999999999991</v>
      </c>
      <c r="N57" s="154">
        <v>309.11</v>
      </c>
      <c r="O57" s="154">
        <v>108.70999999999998</v>
      </c>
      <c r="P57" s="154">
        <v>140.32000000000005</v>
      </c>
      <c r="Q57" s="154">
        <v>94.520000000000039</v>
      </c>
      <c r="R57" s="119">
        <v>398.78000000000003</v>
      </c>
      <c r="S57" s="52">
        <f t="shared" si="124"/>
        <v>3.2190012695725758</v>
      </c>
      <c r="U57" s="109" t="s">
        <v>78</v>
      </c>
      <c r="V57" s="19">
        <v>101.88200000000002</v>
      </c>
      <c r="W57" s="154">
        <v>208.25</v>
      </c>
      <c r="X57" s="154">
        <v>120.58900000000001</v>
      </c>
      <c r="Y57" s="154">
        <v>63.236000000000004</v>
      </c>
      <c r="Z57" s="154">
        <v>133.27200000000002</v>
      </c>
      <c r="AA57" s="154">
        <v>88.903999999999996</v>
      </c>
      <c r="AB57" s="154">
        <v>66.512999999999991</v>
      </c>
      <c r="AC57" s="154">
        <v>161.839</v>
      </c>
      <c r="AD57" s="154">
        <v>69.402000000000001</v>
      </c>
      <c r="AE57" s="154">
        <v>109.84300000000002</v>
      </c>
      <c r="AF57" s="154">
        <v>111.27</v>
      </c>
      <c r="AG57" s="154">
        <v>115.04100000000001</v>
      </c>
      <c r="AH57" s="154">
        <v>124.31800000000001</v>
      </c>
      <c r="AI57" s="154">
        <v>127.58</v>
      </c>
      <c r="AJ57" s="154">
        <v>177.48399999999995</v>
      </c>
      <c r="AK57" s="154">
        <v>177.48799999999997</v>
      </c>
      <c r="AL57" s="119">
        <v>246.102</v>
      </c>
      <c r="AM57" s="52">
        <f t="shared" si="123"/>
        <v>0.38658388172721558</v>
      </c>
      <c r="AO57" s="125">
        <f t="shared" si="107"/>
        <v>3.3602242744063329</v>
      </c>
      <c r="AP57" s="157">
        <f t="shared" si="108"/>
        <v>8.6770833333333339</v>
      </c>
      <c r="AQ57" s="157">
        <f t="shared" si="109"/>
        <v>4.960264900662251</v>
      </c>
      <c r="AR57" s="157">
        <f t="shared" si="110"/>
        <v>2.6307775512751173</v>
      </c>
      <c r="AS57" s="157">
        <f t="shared" si="111"/>
        <v>9.8741942653923065</v>
      </c>
      <c r="AT57" s="157">
        <f t="shared" si="112"/>
        <v>2.636536180308422</v>
      </c>
      <c r="AU57" s="157">
        <f t="shared" si="113"/>
        <v>7.8259795270031765</v>
      </c>
      <c r="AV57" s="157">
        <f t="shared" si="114"/>
        <v>9.4114328913700831</v>
      </c>
      <c r="AW57" s="157">
        <f t="shared" si="115"/>
        <v>16.453769559032718</v>
      </c>
      <c r="AX57" s="157">
        <f t="shared" si="116"/>
        <v>6.2131907913343545</v>
      </c>
      <c r="AY57" s="157">
        <f t="shared" si="117"/>
        <v>3.8524391510577165</v>
      </c>
      <c r="AZ57" s="157">
        <f t="shared" si="118"/>
        <v>12.605851413543723</v>
      </c>
      <c r="BA57" s="157">
        <f t="shared" si="119"/>
        <v>4.0218045356022127</v>
      </c>
      <c r="BB57" s="157">
        <f t="shared" si="120"/>
        <v>11.735810872964771</v>
      </c>
      <c r="BC57" s="157">
        <f t="shared" si="121"/>
        <v>12.648517673888247</v>
      </c>
      <c r="BD57" s="157">
        <f t="shared" si="121"/>
        <v>18.77782479898433</v>
      </c>
      <c r="BE57" s="157">
        <f t="shared" si="121"/>
        <v>6.1713726866944176</v>
      </c>
      <c r="BF57" s="52">
        <f t="shared" si="122"/>
        <v>-0.67134783965881817</v>
      </c>
      <c r="BH57" s="105"/>
      <c r="BI57" s="105"/>
    </row>
    <row r="58" spans="1:61" ht="20.100000000000001" customHeight="1">
      <c r="A58" s="121" t="s">
        <v>79</v>
      </c>
      <c r="B58" s="19">
        <v>733.11</v>
      </c>
      <c r="C58" s="154">
        <v>19</v>
      </c>
      <c r="D58" s="154">
        <v>777.31</v>
      </c>
      <c r="E58" s="154">
        <v>199.58</v>
      </c>
      <c r="F58" s="154">
        <v>112.44000000000001</v>
      </c>
      <c r="G58" s="154">
        <v>335.96999999999997</v>
      </c>
      <c r="H58" s="154">
        <v>208.92000000000002</v>
      </c>
      <c r="I58" s="154">
        <v>156.26000000000005</v>
      </c>
      <c r="J58" s="154">
        <v>103.26</v>
      </c>
      <c r="K58" s="154">
        <v>2.9099999999999993</v>
      </c>
      <c r="L58" s="154">
        <v>52.440000000000005</v>
      </c>
      <c r="M58" s="154">
        <v>48.8</v>
      </c>
      <c r="N58" s="154">
        <v>220.74000000000015</v>
      </c>
      <c r="O58" s="154">
        <v>5.7899999999999974</v>
      </c>
      <c r="P58" s="154">
        <v>298.74999999999977</v>
      </c>
      <c r="Q58" s="154">
        <v>218.68000000000004</v>
      </c>
      <c r="R58" s="119">
        <v>244.36000000000007</v>
      </c>
      <c r="S58" s="52">
        <f t="shared" si="124"/>
        <v>0.11743186391073729</v>
      </c>
      <c r="U58" s="109" t="s">
        <v>79</v>
      </c>
      <c r="V58" s="19">
        <v>248.68200000000002</v>
      </c>
      <c r="W58" s="154">
        <v>13.135</v>
      </c>
      <c r="X58" s="154">
        <v>170.39499999999998</v>
      </c>
      <c r="Y58" s="154">
        <v>85.355999999999995</v>
      </c>
      <c r="Z58" s="154">
        <v>57.158000000000001</v>
      </c>
      <c r="AA58" s="154">
        <v>62.073999999999998</v>
      </c>
      <c r="AB58" s="154">
        <v>182.14699999999996</v>
      </c>
      <c r="AC58" s="154">
        <v>90.742000000000004</v>
      </c>
      <c r="AD58" s="154">
        <v>92.774000000000001</v>
      </c>
      <c r="AE58" s="154">
        <v>20.315999999999999</v>
      </c>
      <c r="AF58" s="154">
        <v>52.984999999999999</v>
      </c>
      <c r="AG58" s="154">
        <v>98.681000000000012</v>
      </c>
      <c r="AH58" s="154">
        <v>194.059</v>
      </c>
      <c r="AI58" s="154">
        <v>53.199000000000005</v>
      </c>
      <c r="AJ58" s="154">
        <v>229.73099999999991</v>
      </c>
      <c r="AK58" s="154">
        <v>193.50400000000008</v>
      </c>
      <c r="AL58" s="119">
        <v>195.32199999999992</v>
      </c>
      <c r="AM58" s="52">
        <f t="shared" si="123"/>
        <v>9.3951546221258519E-3</v>
      </c>
      <c r="AO58" s="125">
        <f t="shared" si="107"/>
        <v>3.3921512460613008</v>
      </c>
      <c r="AP58" s="157">
        <f t="shared" si="108"/>
        <v>6.9131578947368419</v>
      </c>
      <c r="AQ58" s="157">
        <f t="shared" si="109"/>
        <v>2.1921112554836548</v>
      </c>
      <c r="AR58" s="157">
        <f t="shared" si="110"/>
        <v>4.2767812406052705</v>
      </c>
      <c r="AS58" s="157">
        <f t="shared" si="111"/>
        <v>5.0834222696549265</v>
      </c>
      <c r="AT58" s="157">
        <f t="shared" si="112"/>
        <v>1.8476054409619906</v>
      </c>
      <c r="AU58" s="157">
        <f t="shared" si="113"/>
        <v>8.7185046907907306</v>
      </c>
      <c r="AV58" s="157">
        <f t="shared" si="114"/>
        <v>5.8071163445539478</v>
      </c>
      <c r="AW58" s="157">
        <f t="shared" si="115"/>
        <v>8.9845051326748013</v>
      </c>
      <c r="AX58" s="157">
        <f t="shared" si="116"/>
        <v>69.814432989690744</v>
      </c>
      <c r="AY58" s="157">
        <f t="shared" si="117"/>
        <v>10.103928299008389</v>
      </c>
      <c r="AZ58" s="157">
        <f t="shared" si="118"/>
        <v>20.221516393442624</v>
      </c>
      <c r="BA58" s="157">
        <f t="shared" si="119"/>
        <v>8.7912929238017519</v>
      </c>
      <c r="BB58" s="157">
        <f t="shared" si="120"/>
        <v>91.880829015544094</v>
      </c>
      <c r="BC58" s="157">
        <f t="shared" si="121"/>
        <v>7.6897405857740617</v>
      </c>
      <c r="BD58" s="157">
        <f t="shared" si="121"/>
        <v>8.8487287360526814</v>
      </c>
      <c r="BE58" s="157">
        <f t="shared" si="121"/>
        <v>7.9932067441479724</v>
      </c>
      <c r="BF58" s="52">
        <f t="shared" si="122"/>
        <v>-9.6683039725133188E-2</v>
      </c>
      <c r="BH58" s="105"/>
      <c r="BI58" s="105"/>
    </row>
    <row r="59" spans="1:61" ht="20.100000000000001" customHeight="1">
      <c r="A59" s="121" t="s">
        <v>80</v>
      </c>
      <c r="B59" s="19">
        <v>75.409999999999982</v>
      </c>
      <c r="C59" s="154">
        <v>202.55</v>
      </c>
      <c r="D59" s="154">
        <v>126.27000000000001</v>
      </c>
      <c r="E59" s="154">
        <v>192.72</v>
      </c>
      <c r="F59" s="154">
        <v>183.71</v>
      </c>
      <c r="G59" s="154">
        <v>506.25</v>
      </c>
      <c r="H59" s="154">
        <v>278.89</v>
      </c>
      <c r="I59" s="154">
        <v>2.5899999999999994</v>
      </c>
      <c r="J59" s="154">
        <v>285.61</v>
      </c>
      <c r="K59" s="154">
        <v>32.119999999999997</v>
      </c>
      <c r="L59" s="154">
        <v>108.60000000000004</v>
      </c>
      <c r="M59" s="154">
        <v>357.8900000000001</v>
      </c>
      <c r="N59" s="154">
        <v>414.07</v>
      </c>
      <c r="O59" s="154">
        <v>277.87000000000006</v>
      </c>
      <c r="P59" s="154">
        <v>289.97999999999973</v>
      </c>
      <c r="Q59" s="154">
        <v>42.120000000000012</v>
      </c>
      <c r="R59" s="119"/>
      <c r="S59" s="52" t="str">
        <f t="shared" si="124"/>
        <v/>
      </c>
      <c r="U59" s="109" t="s">
        <v>80</v>
      </c>
      <c r="V59" s="19">
        <v>26.283999999999999</v>
      </c>
      <c r="W59" s="154">
        <v>140.136</v>
      </c>
      <c r="X59" s="154">
        <v>62.427000000000007</v>
      </c>
      <c r="Y59" s="154">
        <v>148.22899999999998</v>
      </c>
      <c r="Z59" s="154">
        <v>99.02600000000001</v>
      </c>
      <c r="AA59" s="154">
        <v>189.15099999999995</v>
      </c>
      <c r="AB59" s="154">
        <v>114.91000000000001</v>
      </c>
      <c r="AC59" s="154">
        <v>15.391</v>
      </c>
      <c r="AD59" s="154">
        <v>141.86099999999999</v>
      </c>
      <c r="AE59" s="154">
        <v>88.779999999999987</v>
      </c>
      <c r="AF59" s="154">
        <v>72.782000000000011</v>
      </c>
      <c r="AG59" s="154">
        <v>256.71899999999999</v>
      </c>
      <c r="AH59" s="154">
        <v>308.47400000000005</v>
      </c>
      <c r="AI59" s="154">
        <v>368.83200000000011</v>
      </c>
      <c r="AJ59" s="154">
        <v>156.05799999999999</v>
      </c>
      <c r="AK59" s="154">
        <v>222.56299999999987</v>
      </c>
      <c r="AL59" s="119"/>
      <c r="AM59" s="52" t="str">
        <f t="shared" si="123"/>
        <v/>
      </c>
      <c r="AO59" s="125">
        <f t="shared" si="107"/>
        <v>3.485479379392654</v>
      </c>
      <c r="AP59" s="157">
        <f t="shared" si="108"/>
        <v>6.9185880029622302</v>
      </c>
      <c r="AQ59" s="157">
        <f t="shared" si="109"/>
        <v>4.9439296745070092</v>
      </c>
      <c r="AR59" s="157">
        <f t="shared" si="110"/>
        <v>7.6914176006641757</v>
      </c>
      <c r="AS59" s="157">
        <f t="shared" si="111"/>
        <v>5.3903434761308588</v>
      </c>
      <c r="AT59" s="157">
        <f t="shared" si="112"/>
        <v>3.7363160493827152</v>
      </c>
      <c r="AU59" s="157">
        <f t="shared" si="113"/>
        <v>4.120262469073829</v>
      </c>
      <c r="AV59" s="157">
        <f t="shared" si="114"/>
        <v>59.42471042471044</v>
      </c>
      <c r="AW59" s="157">
        <f t="shared" si="115"/>
        <v>4.9669479359966386</v>
      </c>
      <c r="AX59" s="157">
        <f t="shared" si="116"/>
        <v>27.640099626400993</v>
      </c>
      <c r="AY59" s="157">
        <f t="shared" si="117"/>
        <v>6.7018416206261495</v>
      </c>
      <c r="AZ59" s="157">
        <f t="shared" si="118"/>
        <v>7.1731258207829196</v>
      </c>
      <c r="BA59" s="157">
        <f t="shared" si="119"/>
        <v>7.449803173376484</v>
      </c>
      <c r="BB59" s="157">
        <f t="shared" si="120"/>
        <v>13.273545182999245</v>
      </c>
      <c r="BC59" s="157">
        <f t="shared" si="121"/>
        <v>5.381681495275541</v>
      </c>
      <c r="BD59" s="157">
        <f t="shared" si="121"/>
        <v>52.840218423551718</v>
      </c>
      <c r="BE59" s="157"/>
      <c r="BF59" s="52"/>
      <c r="BH59" s="105"/>
      <c r="BI59" s="105"/>
    </row>
    <row r="60" spans="1:61" ht="20.100000000000001" customHeight="1">
      <c r="A60" s="121" t="s">
        <v>81</v>
      </c>
      <c r="B60" s="19">
        <v>240.72</v>
      </c>
      <c r="C60" s="154">
        <v>303.53000000000003</v>
      </c>
      <c r="D60" s="154">
        <v>1.4</v>
      </c>
      <c r="E60" s="154">
        <v>199.3</v>
      </c>
      <c r="F60" s="154">
        <v>162.61000000000001</v>
      </c>
      <c r="G60" s="154">
        <v>265.22999999999996</v>
      </c>
      <c r="H60" s="154">
        <v>74.89</v>
      </c>
      <c r="I60" s="154">
        <v>2.6999999999999997</v>
      </c>
      <c r="J60" s="154">
        <v>243.41</v>
      </c>
      <c r="K60" s="154">
        <v>162.79000000000005</v>
      </c>
      <c r="L60" s="154">
        <v>163.68000000000006</v>
      </c>
      <c r="M60" s="154">
        <v>162.12</v>
      </c>
      <c r="N60" s="154">
        <v>165.90000000000006</v>
      </c>
      <c r="O60" s="154">
        <v>50.90000000000002</v>
      </c>
      <c r="P60" s="154">
        <v>220.96</v>
      </c>
      <c r="Q60" s="154">
        <v>152.44000000000011</v>
      </c>
      <c r="R60" s="119"/>
      <c r="S60" s="52" t="str">
        <f t="shared" si="124"/>
        <v/>
      </c>
      <c r="U60" s="109" t="s">
        <v>81</v>
      </c>
      <c r="V60" s="19">
        <v>80.941000000000003</v>
      </c>
      <c r="W60" s="154">
        <v>133.739</v>
      </c>
      <c r="X60" s="154">
        <v>0.89600000000000013</v>
      </c>
      <c r="Y60" s="154">
        <v>99.911000000000001</v>
      </c>
      <c r="Z60" s="154">
        <v>62.055999999999997</v>
      </c>
      <c r="AA60" s="154">
        <v>42.978000000000009</v>
      </c>
      <c r="AB60" s="154">
        <v>73.328000000000003</v>
      </c>
      <c r="AC60" s="154">
        <v>7.7379999999999995</v>
      </c>
      <c r="AD60" s="154">
        <v>45.496000000000002</v>
      </c>
      <c r="AE60" s="154">
        <v>116.032</v>
      </c>
      <c r="AF60" s="154">
        <v>123.81899999999997</v>
      </c>
      <c r="AG60" s="154">
        <v>149.98599999999999</v>
      </c>
      <c r="AH60" s="154">
        <v>319.26399999999995</v>
      </c>
      <c r="AI60" s="154">
        <v>57.844000000000001</v>
      </c>
      <c r="AJ60" s="154">
        <v>148.756</v>
      </c>
      <c r="AK60" s="154">
        <v>154.14099999999999</v>
      </c>
      <c r="AL60" s="119"/>
      <c r="AM60" s="52" t="str">
        <f t="shared" si="123"/>
        <v/>
      </c>
      <c r="AO60" s="125">
        <f t="shared" si="107"/>
        <v>3.3624543037554004</v>
      </c>
      <c r="AP60" s="157">
        <f t="shared" si="108"/>
        <v>4.4061213059664608</v>
      </c>
      <c r="AQ60" s="157">
        <f t="shared" si="109"/>
        <v>6.4000000000000012</v>
      </c>
      <c r="AR60" s="157">
        <f t="shared" si="110"/>
        <v>5.0130958354239841</v>
      </c>
      <c r="AS60" s="157">
        <f t="shared" si="111"/>
        <v>3.816247463255642</v>
      </c>
      <c r="AT60" s="157">
        <f t="shared" si="112"/>
        <v>1.6204049315688276</v>
      </c>
      <c r="AU60" s="157">
        <f t="shared" si="113"/>
        <v>9.7914274268927759</v>
      </c>
      <c r="AV60" s="157">
        <f t="shared" si="114"/>
        <v>28.659259259259258</v>
      </c>
      <c r="AW60" s="157">
        <f t="shared" si="115"/>
        <v>1.8691097325500186</v>
      </c>
      <c r="AX60" s="157">
        <f t="shared" si="116"/>
        <v>7.1277105473309144</v>
      </c>
      <c r="AY60" s="157">
        <f t="shared" si="117"/>
        <v>7.5646994134897314</v>
      </c>
      <c r="AZ60" s="157">
        <f t="shared" si="118"/>
        <v>9.2515420676042428</v>
      </c>
      <c r="BA60" s="157">
        <f t="shared" si="119"/>
        <v>19.24436407474381</v>
      </c>
      <c r="BB60" s="157">
        <f t="shared" si="120"/>
        <v>11.364243614931233</v>
      </c>
      <c r="BC60" s="157">
        <f t="shared" si="121"/>
        <v>6.7322592324402608</v>
      </c>
      <c r="BD60" s="157">
        <f t="shared" si="121"/>
        <v>10.111584885856722</v>
      </c>
      <c r="BE60" s="157"/>
      <c r="BF60" s="52"/>
      <c r="BH60" s="105"/>
      <c r="BI60" s="105"/>
    </row>
    <row r="61" spans="1:61" ht="20.100000000000001" customHeight="1">
      <c r="A61" s="121" t="s">
        <v>82</v>
      </c>
      <c r="B61" s="19">
        <v>134.53000000000003</v>
      </c>
      <c r="C61" s="154">
        <v>176.85999999999999</v>
      </c>
      <c r="D61" s="154">
        <v>203.78999999999996</v>
      </c>
      <c r="E61" s="154">
        <v>75.959999999999994</v>
      </c>
      <c r="F61" s="154">
        <v>86.76</v>
      </c>
      <c r="G61" s="154">
        <v>338.64999999999992</v>
      </c>
      <c r="H61" s="154">
        <v>107.72999999999999</v>
      </c>
      <c r="I61" s="154">
        <v>189.56000000000003</v>
      </c>
      <c r="J61" s="154">
        <v>163.63999999999999</v>
      </c>
      <c r="K61" s="154">
        <v>115.14999999999999</v>
      </c>
      <c r="L61" s="154">
        <v>280.90999999999991</v>
      </c>
      <c r="M61" s="154">
        <v>287.72999999999973</v>
      </c>
      <c r="N61" s="154">
        <v>90.060000000000016</v>
      </c>
      <c r="O61" s="154">
        <v>226.77000000000004</v>
      </c>
      <c r="P61" s="154">
        <v>213.44000000000005</v>
      </c>
      <c r="Q61" s="154">
        <v>53.060000000000009</v>
      </c>
      <c r="R61" s="119"/>
      <c r="S61" s="52" t="str">
        <f t="shared" si="124"/>
        <v/>
      </c>
      <c r="U61" s="109" t="s">
        <v>82</v>
      </c>
      <c r="V61" s="19">
        <v>62.047999999999995</v>
      </c>
      <c r="W61" s="154">
        <v>49.418999999999997</v>
      </c>
      <c r="X61" s="154">
        <v>115.30700000000002</v>
      </c>
      <c r="Y61" s="154">
        <v>48.548999999999999</v>
      </c>
      <c r="Z61" s="154">
        <v>60.350999999999999</v>
      </c>
      <c r="AA61" s="154">
        <v>250.62000000000003</v>
      </c>
      <c r="AB61" s="154">
        <v>66.029999999999987</v>
      </c>
      <c r="AC61" s="154">
        <v>58.631000000000007</v>
      </c>
      <c r="AD61" s="154">
        <v>111.59399999999999</v>
      </c>
      <c r="AE61" s="154">
        <v>193.00300000000004</v>
      </c>
      <c r="AF61" s="154">
        <v>285.58600000000001</v>
      </c>
      <c r="AG61" s="154">
        <v>185.32599999999994</v>
      </c>
      <c r="AH61" s="154">
        <v>275.30900000000003</v>
      </c>
      <c r="AI61" s="154">
        <v>299.64300000000009</v>
      </c>
      <c r="AJ61" s="154">
        <v>1020.7949999999997</v>
      </c>
      <c r="AK61" s="154">
        <v>184.76600000000002</v>
      </c>
      <c r="AL61" s="119"/>
      <c r="AM61" s="52" t="str">
        <f t="shared" si="123"/>
        <v/>
      </c>
      <c r="AO61" s="125">
        <f t="shared" ref="AO61:AP67" si="125">(V61/B61)*10</f>
        <v>4.6122054560321102</v>
      </c>
      <c r="AP61" s="157">
        <f t="shared" si="125"/>
        <v>2.7942440348298092</v>
      </c>
      <c r="AQ61" s="157">
        <f t="shared" ref="AQ61:AZ63" si="126">IF(X61="","",(X61/D61)*10)</f>
        <v>5.6581284655773123</v>
      </c>
      <c r="AR61" s="157">
        <f t="shared" si="126"/>
        <v>6.3913902053712492</v>
      </c>
      <c r="AS61" s="157">
        <f t="shared" si="126"/>
        <v>6.9560857538035954</v>
      </c>
      <c r="AT61" s="157">
        <f t="shared" si="126"/>
        <v>7.400561051232839</v>
      </c>
      <c r="AU61" s="157">
        <f t="shared" si="126"/>
        <v>6.129211918685602</v>
      </c>
      <c r="AV61" s="157">
        <f t="shared" si="126"/>
        <v>3.0930048533445875</v>
      </c>
      <c r="AW61" s="157">
        <f t="shared" si="126"/>
        <v>6.8194817892935706</v>
      </c>
      <c r="AX61" s="157">
        <f t="shared" si="126"/>
        <v>16.76100738167608</v>
      </c>
      <c r="AY61" s="157">
        <f t="shared" si="126"/>
        <v>10.166459008223278</v>
      </c>
      <c r="AZ61" s="157">
        <f t="shared" si="126"/>
        <v>6.4409689639592713</v>
      </c>
      <c r="BA61" s="157">
        <f t="shared" ref="BA61:BA63" si="127">IF(AH61="","",(AH61/N61)*10)</f>
        <v>30.569509216078167</v>
      </c>
      <c r="BB61" s="157">
        <f>IF(AI61="","",(AI61/O61)*10)</f>
        <v>13.213520306918907</v>
      </c>
      <c r="BC61" s="157">
        <f t="shared" ref="BC61:BE63" si="128">IF(AJ61="","",(AJ61/P61)*10)</f>
        <v>47.82585269865065</v>
      </c>
      <c r="BD61" s="157">
        <f t="shared" si="128"/>
        <v>34.822088202035431</v>
      </c>
      <c r="BE61" s="157"/>
      <c r="BF61" s="52"/>
      <c r="BH61" s="105"/>
      <c r="BI61" s="105"/>
    </row>
    <row r="62" spans="1:61" ht="20.100000000000001" customHeight="1" thickBot="1">
      <c r="A62" s="122" t="s">
        <v>83</v>
      </c>
      <c r="B62" s="21">
        <v>93.24</v>
      </c>
      <c r="C62" s="155">
        <v>124.46000000000001</v>
      </c>
      <c r="D62" s="155">
        <v>113.12</v>
      </c>
      <c r="E62" s="155">
        <v>110.57000000000001</v>
      </c>
      <c r="F62" s="155">
        <v>72.960000000000008</v>
      </c>
      <c r="G62" s="155">
        <v>208.45</v>
      </c>
      <c r="H62" s="155">
        <v>87.240000000000009</v>
      </c>
      <c r="I62" s="155">
        <v>106.97</v>
      </c>
      <c r="J62" s="155">
        <v>115.36</v>
      </c>
      <c r="K62" s="155">
        <v>163.49999999999997</v>
      </c>
      <c r="L62" s="155">
        <v>144.71999999999991</v>
      </c>
      <c r="M62" s="155">
        <v>71.05</v>
      </c>
      <c r="N62" s="155">
        <v>22.009999999999991</v>
      </c>
      <c r="O62" s="155">
        <v>305.79999999999967</v>
      </c>
      <c r="P62" s="155">
        <v>152.83000000000007</v>
      </c>
      <c r="Q62" s="155">
        <v>183.98000000000002</v>
      </c>
      <c r="R62" s="123"/>
      <c r="S62" s="52" t="str">
        <f t="shared" si="124"/>
        <v/>
      </c>
      <c r="U62" s="110" t="s">
        <v>83</v>
      </c>
      <c r="V62" s="19">
        <v>30.416</v>
      </c>
      <c r="W62" s="154">
        <v>47.312999999999995</v>
      </c>
      <c r="X62" s="154">
        <v>23.595999999999997</v>
      </c>
      <c r="Y62" s="154">
        <v>78.717000000000013</v>
      </c>
      <c r="Z62" s="154">
        <v>56.821999999999996</v>
      </c>
      <c r="AA62" s="154">
        <v>94.972999999999999</v>
      </c>
      <c r="AB62" s="154">
        <v>72.218000000000018</v>
      </c>
      <c r="AC62" s="154">
        <v>81.169000000000011</v>
      </c>
      <c r="AD62" s="154">
        <v>81.001999999999995</v>
      </c>
      <c r="AE62" s="154">
        <v>103.39299999999999</v>
      </c>
      <c r="AF62" s="154">
        <v>78.418999999999969</v>
      </c>
      <c r="AG62" s="154">
        <v>91.548000000000016</v>
      </c>
      <c r="AH62" s="154">
        <v>146.48499999999996</v>
      </c>
      <c r="AI62" s="154">
        <v>226.58299999999997</v>
      </c>
      <c r="AJ62" s="154">
        <v>499.74499999999989</v>
      </c>
      <c r="AK62" s="154">
        <v>174.65400000000005</v>
      </c>
      <c r="AL62" s="119"/>
      <c r="AM62" s="52" t="str">
        <f t="shared" si="123"/>
        <v/>
      </c>
      <c r="AO62" s="125">
        <f t="shared" si="125"/>
        <v>3.2621192621192625</v>
      </c>
      <c r="AP62" s="157">
        <f t="shared" si="125"/>
        <v>3.8014623172103477</v>
      </c>
      <c r="AQ62" s="157">
        <f t="shared" si="126"/>
        <v>2.0859264497878356</v>
      </c>
      <c r="AR62" s="157">
        <f t="shared" si="126"/>
        <v>7.1192005064664921</v>
      </c>
      <c r="AS62" s="157">
        <f t="shared" si="126"/>
        <v>7.7881030701754375</v>
      </c>
      <c r="AT62" s="157">
        <f t="shared" si="126"/>
        <v>4.5561525545694419</v>
      </c>
      <c r="AU62" s="157">
        <f t="shared" si="126"/>
        <v>8.2780834479596539</v>
      </c>
      <c r="AV62" s="157">
        <f t="shared" si="126"/>
        <v>7.588015331401329</v>
      </c>
      <c r="AW62" s="157">
        <f t="shared" si="126"/>
        <v>7.0216712898751732</v>
      </c>
      <c r="AX62" s="157">
        <f t="shared" si="126"/>
        <v>6.3237308868501527</v>
      </c>
      <c r="AY62" s="157">
        <f t="shared" si="126"/>
        <v>5.4186705362078502</v>
      </c>
      <c r="AZ62" s="157">
        <f t="shared" si="126"/>
        <v>12.885010555946518</v>
      </c>
      <c r="BA62" s="157">
        <f t="shared" si="127"/>
        <v>66.553839164016367</v>
      </c>
      <c r="BB62" s="157">
        <f>IF(AI62="","",(AI62/O62)*10)</f>
        <v>7.4095160235448079</v>
      </c>
      <c r="BC62" s="157">
        <f t="shared" si="128"/>
        <v>32.699404567166106</v>
      </c>
      <c r="BD62" s="157">
        <f t="shared" si="128"/>
        <v>9.4930970757691071</v>
      </c>
      <c r="BE62" s="157" t="str">
        <f t="shared" si="128"/>
        <v/>
      </c>
      <c r="BF62" s="52" t="str">
        <f t="shared" si="122"/>
        <v/>
      </c>
      <c r="BH62" s="105"/>
      <c r="BI62" s="105"/>
    </row>
    <row r="63" spans="1:61" ht="20.100000000000001" customHeight="1" thickBot="1">
      <c r="A63" s="35" t="str">
        <f>A19</f>
        <v>jan-ago</v>
      </c>
      <c r="B63" s="167">
        <f>SUM(B51:B58)</f>
        <v>2199.6600000000003</v>
      </c>
      <c r="C63" s="168">
        <f t="shared" ref="C63:R63" si="129">SUM(C51:C58)</f>
        <v>1766.5700000000002</v>
      </c>
      <c r="D63" s="168">
        <f t="shared" si="129"/>
        <v>2648.6099999999997</v>
      </c>
      <c r="E63" s="168">
        <f t="shared" si="129"/>
        <v>2658.0999999999995</v>
      </c>
      <c r="F63" s="168">
        <f t="shared" si="129"/>
        <v>2081.7999999999997</v>
      </c>
      <c r="G63" s="168">
        <f t="shared" si="129"/>
        <v>1700.97</v>
      </c>
      <c r="H63" s="168">
        <f t="shared" si="129"/>
        <v>1741.11</v>
      </c>
      <c r="I63" s="168">
        <f t="shared" si="129"/>
        <v>1142.0500000000002</v>
      </c>
      <c r="J63" s="168">
        <f t="shared" si="129"/>
        <v>1199.67</v>
      </c>
      <c r="K63" s="168">
        <f t="shared" si="129"/>
        <v>1398.8999999999999</v>
      </c>
      <c r="L63" s="168">
        <f t="shared" si="129"/>
        <v>1201.32</v>
      </c>
      <c r="M63" s="168">
        <f t="shared" si="129"/>
        <v>1149.9199999999998</v>
      </c>
      <c r="N63" s="168">
        <f t="shared" si="129"/>
        <v>1869.3600000000001</v>
      </c>
      <c r="O63" s="168">
        <f t="shared" si="129"/>
        <v>1461.67</v>
      </c>
      <c r="P63" s="168">
        <f t="shared" si="129"/>
        <v>1139.8</v>
      </c>
      <c r="Q63" s="169">
        <f t="shared" si="129"/>
        <v>1494.8800000000003</v>
      </c>
      <c r="R63" s="167">
        <f t="shared" si="129"/>
        <v>16022.840000000009</v>
      </c>
      <c r="S63" s="61">
        <f t="shared" si="124"/>
        <v>9.7184790752435006</v>
      </c>
      <c r="U63" s="109"/>
      <c r="V63" s="167">
        <f>SUM(V51:V58)</f>
        <v>699.74700000000007</v>
      </c>
      <c r="W63" s="168">
        <f t="shared" ref="W63:AL63" si="130">SUM(W51:W58)</f>
        <v>799.74199999999996</v>
      </c>
      <c r="X63" s="168">
        <f t="shared" si="130"/>
        <v>820.51100000000008</v>
      </c>
      <c r="Y63" s="168">
        <f t="shared" si="130"/>
        <v>654.66</v>
      </c>
      <c r="Z63" s="168">
        <f t="shared" si="130"/>
        <v>731.76499999999999</v>
      </c>
      <c r="AA63" s="168">
        <f t="shared" si="130"/>
        <v>605.4799999999999</v>
      </c>
      <c r="AB63" s="168">
        <f t="shared" si="130"/>
        <v>795.06399999999996</v>
      </c>
      <c r="AC63" s="168">
        <f t="shared" si="130"/>
        <v>864.27099999999996</v>
      </c>
      <c r="AD63" s="168">
        <f t="shared" si="130"/>
        <v>942.71100000000013</v>
      </c>
      <c r="AE63" s="168">
        <f t="shared" si="130"/>
        <v>962.66699999999992</v>
      </c>
      <c r="AF63" s="168">
        <f t="shared" si="130"/>
        <v>1347.4839999999999</v>
      </c>
      <c r="AG63" s="168">
        <f t="shared" si="130"/>
        <v>1719.5830000000008</v>
      </c>
      <c r="AH63" s="168">
        <f t="shared" si="130"/>
        <v>1715.6280000000002</v>
      </c>
      <c r="AI63" s="168">
        <f t="shared" si="130"/>
        <v>1742.87</v>
      </c>
      <c r="AJ63" s="168">
        <f t="shared" si="130"/>
        <v>1509.0509999999997</v>
      </c>
      <c r="AK63" s="169">
        <f t="shared" si="130"/>
        <v>1783.2260000000003</v>
      </c>
      <c r="AL63" s="167">
        <f t="shared" si="130"/>
        <v>2484.9760000000001</v>
      </c>
      <c r="AM63" s="61">
        <f t="shared" si="123"/>
        <v>0.39352835815538784</v>
      </c>
      <c r="AO63" s="172">
        <f t="shared" si="125"/>
        <v>3.1811598156078662</v>
      </c>
      <c r="AP63" s="173">
        <f t="shared" si="125"/>
        <v>4.5270892180892908</v>
      </c>
      <c r="AQ63" s="173">
        <f t="shared" si="126"/>
        <v>3.097892857008016</v>
      </c>
      <c r="AR63" s="173">
        <f t="shared" si="126"/>
        <v>2.4628870245664198</v>
      </c>
      <c r="AS63" s="173">
        <f t="shared" si="126"/>
        <v>3.5150590834854456</v>
      </c>
      <c r="AT63" s="173">
        <f t="shared" si="126"/>
        <v>3.5596159838209958</v>
      </c>
      <c r="AU63" s="173">
        <f t="shared" si="126"/>
        <v>4.5664202721252529</v>
      </c>
      <c r="AV63" s="173">
        <f t="shared" si="126"/>
        <v>7.5677159493892541</v>
      </c>
      <c r="AW63" s="173">
        <f t="shared" si="126"/>
        <v>7.8580859736427522</v>
      </c>
      <c r="AX63" s="173">
        <f t="shared" si="126"/>
        <v>6.8815998284366291</v>
      </c>
      <c r="AY63" s="173">
        <f t="shared" si="126"/>
        <v>11.21669496886758</v>
      </c>
      <c r="AZ63" s="173">
        <f t="shared" si="126"/>
        <v>14.953935925977468</v>
      </c>
      <c r="BA63" s="173">
        <f t="shared" si="127"/>
        <v>9.1776222878418281</v>
      </c>
      <c r="BB63" s="173">
        <f>IF(AI63="","",(AI63/O63)*10)</f>
        <v>11.923826855582995</v>
      </c>
      <c r="BC63" s="173">
        <f t="shared" si="128"/>
        <v>13.239612212668888</v>
      </c>
      <c r="BD63" s="173">
        <f t="shared" si="128"/>
        <v>11.928890613293374</v>
      </c>
      <c r="BE63" s="173">
        <f t="shared" si="128"/>
        <v>1.5508960958232114</v>
      </c>
      <c r="BF63" s="61">
        <f t="shared" si="122"/>
        <v>-0.86998823728881247</v>
      </c>
      <c r="BH63" s="105"/>
      <c r="BI63" s="105"/>
    </row>
    <row r="64" spans="1:61" ht="20.100000000000001" customHeight="1">
      <c r="A64" s="121" t="s">
        <v>84</v>
      </c>
      <c r="B64" s="19">
        <f>SUM(B51:B53)</f>
        <v>510.83</v>
      </c>
      <c r="C64" s="154">
        <f>SUM(C51:C53)</f>
        <v>1024.79</v>
      </c>
      <c r="D64" s="154">
        <f>SUM(D51:D53)</f>
        <v>450.64</v>
      </c>
      <c r="E64" s="154">
        <f t="shared" ref="E64:Q64" si="131">SUM(E51:E53)</f>
        <v>1578.6399999999999</v>
      </c>
      <c r="F64" s="154">
        <f t="shared" si="131"/>
        <v>623.19000000000005</v>
      </c>
      <c r="G64" s="154">
        <f t="shared" si="131"/>
        <v>256.62</v>
      </c>
      <c r="H64" s="154">
        <f t="shared" si="131"/>
        <v>278.10999999999996</v>
      </c>
      <c r="I64" s="154">
        <f t="shared" si="131"/>
        <v>682.05000000000007</v>
      </c>
      <c r="J64" s="154">
        <f t="shared" si="131"/>
        <v>363.4</v>
      </c>
      <c r="K64" s="154">
        <f t="shared" si="131"/>
        <v>324.84000000000003</v>
      </c>
      <c r="L64" s="154">
        <f t="shared" si="131"/>
        <v>666.59</v>
      </c>
      <c r="M64" s="154">
        <f t="shared" si="131"/>
        <v>423.11999999999995</v>
      </c>
      <c r="N64" s="154">
        <f t="shared" si="131"/>
        <v>618.80999999999983</v>
      </c>
      <c r="O64" s="154">
        <f t="shared" ref="O64:P64" si="132">SUM(O51:O53)</f>
        <v>896.84999999999991</v>
      </c>
      <c r="P64" s="154">
        <f t="shared" si="132"/>
        <v>410.33000000000015</v>
      </c>
      <c r="Q64" s="154">
        <f t="shared" si="131"/>
        <v>346.89000000000016</v>
      </c>
      <c r="R64" s="154">
        <f>IF(R53="","",SUM(R51:R53))</f>
        <v>2669.8199999999997</v>
      </c>
      <c r="S64" s="61">
        <f t="shared" si="124"/>
        <v>6.6964455591109528</v>
      </c>
      <c r="U64" s="108" t="s">
        <v>84</v>
      </c>
      <c r="V64" s="19">
        <f>SUM(V51:V53)</f>
        <v>176.74100000000001</v>
      </c>
      <c r="W64" s="154">
        <f t="shared" ref="W64:AH64" si="133">SUM(W51:W53)</f>
        <v>391.447</v>
      </c>
      <c r="X64" s="154">
        <f t="shared" si="133"/>
        <v>211.98399999999998</v>
      </c>
      <c r="Y64" s="154">
        <f t="shared" si="133"/>
        <v>232.916</v>
      </c>
      <c r="Z64" s="154">
        <f t="shared" si="133"/>
        <v>266.57599999999996</v>
      </c>
      <c r="AA64" s="154">
        <f t="shared" si="133"/>
        <v>129.57999999999998</v>
      </c>
      <c r="AB64" s="154">
        <f t="shared" si="133"/>
        <v>229.95</v>
      </c>
      <c r="AC64" s="154">
        <f t="shared" si="133"/>
        <v>393.07100000000003</v>
      </c>
      <c r="AD64" s="154">
        <f t="shared" si="133"/>
        <v>307.45100000000002</v>
      </c>
      <c r="AE64" s="154">
        <f t="shared" si="133"/>
        <v>425.43199999999996</v>
      </c>
      <c r="AF64" s="154">
        <f t="shared" si="133"/>
        <v>1032.018</v>
      </c>
      <c r="AG64" s="154">
        <f t="shared" si="133"/>
        <v>380.52600000000007</v>
      </c>
      <c r="AH64" s="154">
        <f t="shared" si="133"/>
        <v>632.375</v>
      </c>
      <c r="AI64" s="154">
        <f t="shared" ref="AI64:AL64" si="134">SUM(AI51:AI53)</f>
        <v>902.29300000000012</v>
      </c>
      <c r="AJ64" s="154">
        <f t="shared" si="134"/>
        <v>637.80299999999988</v>
      </c>
      <c r="AK64" s="154">
        <f t="shared" si="134"/>
        <v>637.1640000000001</v>
      </c>
      <c r="AL64" s="154">
        <f t="shared" si="134"/>
        <v>948.11500000000024</v>
      </c>
      <c r="AM64" s="61">
        <f t="shared" si="123"/>
        <v>0.48802349159713998</v>
      </c>
      <c r="AO64" s="124">
        <f t="shared" si="125"/>
        <v>3.4598790204177519</v>
      </c>
      <c r="AP64" s="156">
        <f t="shared" si="125"/>
        <v>3.819777710555333</v>
      </c>
      <c r="AQ64" s="156">
        <f t="shared" ref="AQ64:AZ66" si="135">(X64/D64)*10</f>
        <v>4.7040653293094268</v>
      </c>
      <c r="AR64" s="156">
        <f t="shared" si="135"/>
        <v>1.4754218821263874</v>
      </c>
      <c r="AS64" s="156">
        <f t="shared" si="135"/>
        <v>4.2776039410131732</v>
      </c>
      <c r="AT64" s="156">
        <f t="shared" si="135"/>
        <v>5.0494895175746235</v>
      </c>
      <c r="AU64" s="156">
        <f t="shared" si="135"/>
        <v>8.2683110999244906</v>
      </c>
      <c r="AV64" s="156">
        <f t="shared" si="135"/>
        <v>5.7630818854922659</v>
      </c>
      <c r="AW64" s="156">
        <f t="shared" si="135"/>
        <v>8.4604017611447464</v>
      </c>
      <c r="AX64" s="156">
        <f t="shared" si="135"/>
        <v>13.096662972540326</v>
      </c>
      <c r="AY64" s="156">
        <f t="shared" si="135"/>
        <v>15.482050435800117</v>
      </c>
      <c r="AZ64" s="156">
        <f t="shared" si="135"/>
        <v>8.9933352240499183</v>
      </c>
      <c r="BA64" s="156">
        <f t="shared" ref="BA64:BA66" si="136">(AH64/N64)*10</f>
        <v>10.219211066401645</v>
      </c>
      <c r="BB64" s="156">
        <f>(AI64/O64)*10</f>
        <v>10.060690193454873</v>
      </c>
      <c r="BC64" s="156">
        <f t="shared" ref="BC64:BD66" si="137">(AJ64/P64)*10</f>
        <v>15.543659980990901</v>
      </c>
      <c r="BD64" s="156">
        <f t="shared" si="137"/>
        <v>18.367897604427913</v>
      </c>
      <c r="BE64" s="156">
        <f>IF(AL64="","",(AL64/R64)*10)</f>
        <v>3.5512319182566627</v>
      </c>
      <c r="BF64" s="61">
        <f t="shared" si="122"/>
        <v>-0.80666094755446727</v>
      </c>
    </row>
    <row r="65" spans="1:58" ht="20.100000000000001" customHeight="1">
      <c r="A65" s="121" t="s">
        <v>85</v>
      </c>
      <c r="B65" s="19">
        <f>SUM(B54:B56)</f>
        <v>652.52</v>
      </c>
      <c r="C65" s="154">
        <f>SUM(C54:C56)</f>
        <v>482.78000000000003</v>
      </c>
      <c r="D65" s="154">
        <f>SUM(D54:D56)</f>
        <v>1177.5499999999997</v>
      </c>
      <c r="E65" s="154">
        <f t="shared" ref="E65:Q65" si="138">SUM(E54:E56)</f>
        <v>639.50999999999988</v>
      </c>
      <c r="F65" s="154">
        <f t="shared" si="138"/>
        <v>1211.1999999999998</v>
      </c>
      <c r="G65" s="154">
        <f t="shared" si="138"/>
        <v>771.18000000000006</v>
      </c>
      <c r="H65" s="154">
        <f t="shared" si="138"/>
        <v>1169.0899999999999</v>
      </c>
      <c r="I65" s="154">
        <f t="shared" si="138"/>
        <v>131.77999999999997</v>
      </c>
      <c r="J65" s="154">
        <f t="shared" si="138"/>
        <v>690.83</v>
      </c>
      <c r="K65" s="154">
        <f t="shared" si="138"/>
        <v>894.35999999999967</v>
      </c>
      <c r="L65" s="154">
        <f t="shared" si="138"/>
        <v>193.45999999999995</v>
      </c>
      <c r="M65" s="154">
        <f t="shared" si="138"/>
        <v>586.74</v>
      </c>
      <c r="N65" s="154">
        <f t="shared" si="138"/>
        <v>720.69999999999982</v>
      </c>
      <c r="O65" s="154">
        <f t="shared" ref="O65:P65" si="139">SUM(O54:O56)</f>
        <v>450.32000000000016</v>
      </c>
      <c r="P65" s="154">
        <f t="shared" si="139"/>
        <v>290.40000000000003</v>
      </c>
      <c r="Q65" s="154">
        <f t="shared" si="138"/>
        <v>834.79</v>
      </c>
      <c r="R65" s="154">
        <f>IF(R56="","",SUM(R54:R56))</f>
        <v>12709.880000000008</v>
      </c>
      <c r="S65" s="52">
        <f t="shared" si="124"/>
        <v>14.225242276500687</v>
      </c>
      <c r="U65" s="109" t="s">
        <v>85</v>
      </c>
      <c r="V65" s="19">
        <f>SUM(V54:V56)</f>
        <v>172.44200000000001</v>
      </c>
      <c r="W65" s="154">
        <f t="shared" ref="W65:AH65" si="140">SUM(W54:W56)</f>
        <v>186.90999999999997</v>
      </c>
      <c r="X65" s="154">
        <f t="shared" si="140"/>
        <v>317.54300000000001</v>
      </c>
      <c r="Y65" s="154">
        <f t="shared" si="140"/>
        <v>273.15200000000004</v>
      </c>
      <c r="Z65" s="154">
        <f t="shared" si="140"/>
        <v>274.7589999999999</v>
      </c>
      <c r="AA65" s="154">
        <f t="shared" si="140"/>
        <v>324.92199999999997</v>
      </c>
      <c r="AB65" s="154">
        <f t="shared" si="140"/>
        <v>316.45400000000001</v>
      </c>
      <c r="AC65" s="154">
        <f t="shared" si="140"/>
        <v>218.61900000000003</v>
      </c>
      <c r="AD65" s="154">
        <f t="shared" si="140"/>
        <v>473.084</v>
      </c>
      <c r="AE65" s="154">
        <f t="shared" si="140"/>
        <v>407.07599999999996</v>
      </c>
      <c r="AF65" s="154">
        <f t="shared" si="140"/>
        <v>151.21100000000001</v>
      </c>
      <c r="AG65" s="154">
        <f t="shared" si="140"/>
        <v>1125.3350000000005</v>
      </c>
      <c r="AH65" s="154">
        <f t="shared" si="140"/>
        <v>764.87600000000009</v>
      </c>
      <c r="AI65" s="154">
        <f t="shared" ref="AI65:AL65" si="141">SUM(AI54:AI56)</f>
        <v>659.798</v>
      </c>
      <c r="AJ65" s="154">
        <f t="shared" si="141"/>
        <v>464.0329999999999</v>
      </c>
      <c r="AK65" s="154">
        <f t="shared" si="141"/>
        <v>775.07</v>
      </c>
      <c r="AL65" s="154">
        <f t="shared" si="141"/>
        <v>1095.4369999999999</v>
      </c>
      <c r="AM65" s="52">
        <f t="shared" si="123"/>
        <v>0.41333944030861708</v>
      </c>
      <c r="AO65" s="125">
        <f t="shared" si="125"/>
        <v>2.6427082694783306</v>
      </c>
      <c r="AP65" s="157">
        <f t="shared" si="125"/>
        <v>3.8715356891337658</v>
      </c>
      <c r="AQ65" s="157">
        <f t="shared" si="135"/>
        <v>2.6966413315782778</v>
      </c>
      <c r="AR65" s="157">
        <f t="shared" si="135"/>
        <v>4.2712701912401698</v>
      </c>
      <c r="AS65" s="157">
        <f t="shared" si="135"/>
        <v>2.2684857992073972</v>
      </c>
      <c r="AT65" s="157">
        <f t="shared" si="135"/>
        <v>4.2133094737934069</v>
      </c>
      <c r="AU65" s="157">
        <f t="shared" si="135"/>
        <v>2.7068403630173901</v>
      </c>
      <c r="AV65" s="157">
        <f t="shared" si="135"/>
        <v>16.589694946122332</v>
      </c>
      <c r="AW65" s="157">
        <f t="shared" si="135"/>
        <v>6.8480523428339826</v>
      </c>
      <c r="AX65" s="157">
        <f t="shared" si="135"/>
        <v>4.5515899637729786</v>
      </c>
      <c r="AY65" s="157">
        <f t="shared" si="135"/>
        <v>7.8161377028843191</v>
      </c>
      <c r="AZ65" s="157">
        <f t="shared" si="135"/>
        <v>19.179449159764129</v>
      </c>
      <c r="BA65" s="157">
        <f t="shared" si="136"/>
        <v>10.612959622589154</v>
      </c>
      <c r="BB65" s="157">
        <f>(AI65/O65)*10</f>
        <v>14.651758749333801</v>
      </c>
      <c r="BC65" s="157">
        <f t="shared" si="137"/>
        <v>15.979097796143245</v>
      </c>
      <c r="BD65" s="157">
        <f t="shared" si="137"/>
        <v>9.2846105008445239</v>
      </c>
      <c r="BE65" s="157">
        <f>IF(AL65="","",(AL65/R65)*10)</f>
        <v>0.86187831828467232</v>
      </c>
      <c r="BF65" s="52">
        <f t="shared" si="122"/>
        <v>-0.90717130048629646</v>
      </c>
    </row>
    <row r="66" spans="1:58" ht="20.100000000000001" customHeight="1">
      <c r="A66" s="121" t="s">
        <v>86</v>
      </c>
      <c r="B66" s="19">
        <f>SUM(B57:B59)</f>
        <v>1111.72</v>
      </c>
      <c r="C66" s="154">
        <f>SUM(C57:C59)</f>
        <v>461.55</v>
      </c>
      <c r="D66" s="154">
        <f>SUM(D57:D59)</f>
        <v>1146.69</v>
      </c>
      <c r="E66" s="154">
        <f t="shared" ref="E66:Q66" si="142">SUM(E57:E59)</f>
        <v>632.67000000000007</v>
      </c>
      <c r="F66" s="154">
        <f t="shared" si="142"/>
        <v>431.12000000000012</v>
      </c>
      <c r="G66" s="154">
        <f t="shared" si="142"/>
        <v>1179.42</v>
      </c>
      <c r="H66" s="154">
        <f t="shared" si="142"/>
        <v>572.79999999999995</v>
      </c>
      <c r="I66" s="154">
        <f t="shared" si="142"/>
        <v>330.81000000000006</v>
      </c>
      <c r="J66" s="154">
        <f t="shared" si="142"/>
        <v>431.05</v>
      </c>
      <c r="K66" s="154">
        <f t="shared" si="142"/>
        <v>211.81999999999996</v>
      </c>
      <c r="L66" s="154">
        <f t="shared" si="142"/>
        <v>449.86999999999995</v>
      </c>
      <c r="M66" s="154">
        <f t="shared" si="142"/>
        <v>497.9500000000001</v>
      </c>
      <c r="N66" s="154">
        <f t="shared" si="142"/>
        <v>943.92000000000007</v>
      </c>
      <c r="O66" s="154">
        <f t="shared" ref="O66:P66" si="143">SUM(O57:O59)</f>
        <v>392.37</v>
      </c>
      <c r="P66" s="154">
        <f t="shared" si="143"/>
        <v>729.0499999999995</v>
      </c>
      <c r="Q66" s="154">
        <f t="shared" si="142"/>
        <v>355.32000000000005</v>
      </c>
      <c r="R66" s="154" t="str">
        <f>IF(R59="","",SUM(R57:R59))</f>
        <v/>
      </c>
      <c r="S66" s="52" t="str">
        <f t="shared" si="124"/>
        <v/>
      </c>
      <c r="U66" s="109" t="s">
        <v>86</v>
      </c>
      <c r="V66" s="19">
        <f>SUM(V57:V59)</f>
        <v>376.84800000000001</v>
      </c>
      <c r="W66" s="154">
        <f t="shared" ref="W66:AH66" si="144">SUM(W57:W59)</f>
        <v>361.52099999999996</v>
      </c>
      <c r="X66" s="154">
        <f t="shared" si="144"/>
        <v>353.411</v>
      </c>
      <c r="Y66" s="154">
        <f t="shared" si="144"/>
        <v>296.82099999999997</v>
      </c>
      <c r="Z66" s="154">
        <f t="shared" si="144"/>
        <v>289.45600000000002</v>
      </c>
      <c r="AA66" s="154">
        <f t="shared" si="144"/>
        <v>340.12899999999996</v>
      </c>
      <c r="AB66" s="154">
        <f t="shared" si="144"/>
        <v>363.57</v>
      </c>
      <c r="AC66" s="154">
        <f t="shared" si="144"/>
        <v>267.97200000000004</v>
      </c>
      <c r="AD66" s="154">
        <f t="shared" si="144"/>
        <v>304.03699999999998</v>
      </c>
      <c r="AE66" s="154">
        <f t="shared" si="144"/>
        <v>218.93900000000002</v>
      </c>
      <c r="AF66" s="154">
        <f t="shared" si="144"/>
        <v>237.03700000000001</v>
      </c>
      <c r="AG66" s="154">
        <f t="shared" si="144"/>
        <v>470.44100000000003</v>
      </c>
      <c r="AH66" s="154">
        <f t="shared" si="144"/>
        <v>626.85100000000011</v>
      </c>
      <c r="AI66" s="154">
        <f t="shared" ref="AI66:AK66" si="145">SUM(AI57:AI59)</f>
        <v>549.6110000000001</v>
      </c>
      <c r="AJ66" s="154">
        <f t="shared" si="145"/>
        <v>563.27299999999991</v>
      </c>
      <c r="AK66" s="154">
        <f t="shared" si="145"/>
        <v>593.55499999999995</v>
      </c>
      <c r="AL66" s="154"/>
      <c r="AM66" s="52"/>
      <c r="AO66" s="125">
        <f t="shared" si="125"/>
        <v>3.3897744036268125</v>
      </c>
      <c r="AP66" s="157">
        <f t="shared" si="125"/>
        <v>7.8327591810204735</v>
      </c>
      <c r="AQ66" s="157">
        <f t="shared" si="135"/>
        <v>3.0820099590996692</v>
      </c>
      <c r="AR66" s="157">
        <f t="shared" si="135"/>
        <v>4.691561161426967</v>
      </c>
      <c r="AS66" s="157">
        <f t="shared" si="135"/>
        <v>6.7140471330488012</v>
      </c>
      <c r="AT66" s="157">
        <f t="shared" si="135"/>
        <v>2.883866646317681</v>
      </c>
      <c r="AU66" s="157">
        <f t="shared" si="135"/>
        <v>6.3472416201117321</v>
      </c>
      <c r="AV66" s="157">
        <f t="shared" si="135"/>
        <v>8.1004806384329378</v>
      </c>
      <c r="AW66" s="157">
        <f t="shared" si="135"/>
        <v>7.0534044774388116</v>
      </c>
      <c r="AX66" s="157">
        <f t="shared" si="135"/>
        <v>10.33608724388632</v>
      </c>
      <c r="AY66" s="157">
        <f t="shared" si="135"/>
        <v>5.2690110476359839</v>
      </c>
      <c r="AZ66" s="157">
        <f t="shared" si="135"/>
        <v>9.4475549753991359</v>
      </c>
      <c r="BA66" s="157">
        <f t="shared" si="136"/>
        <v>6.6409335536909921</v>
      </c>
      <c r="BB66" s="157">
        <f>(AI66/O66)*10</f>
        <v>14.007467441445575</v>
      </c>
      <c r="BC66" s="157">
        <f t="shared" si="137"/>
        <v>7.7261230368287537</v>
      </c>
      <c r="BD66" s="157">
        <f t="shared" si="137"/>
        <v>16.704801305865132</v>
      </c>
      <c r="BE66" s="157" t="str">
        <f>IF(AL66="","",(AL66/R66)*10)</f>
        <v/>
      </c>
      <c r="BF66" s="52" t="str">
        <f t="shared" si="122"/>
        <v/>
      </c>
    </row>
    <row r="67" spans="1:58" ht="20.100000000000001" customHeight="1" thickBot="1">
      <c r="A67" s="122" t="s">
        <v>87</v>
      </c>
      <c r="B67" s="21">
        <f>SUM(B60:B62)</f>
        <v>468.49</v>
      </c>
      <c r="C67" s="155">
        <f>SUM(C60:C62)</f>
        <v>604.85</v>
      </c>
      <c r="D67" s="155">
        <f>IF(D62="","",SUM(D60:D62))</f>
        <v>318.30999999999995</v>
      </c>
      <c r="E67" s="155">
        <f t="shared" ref="E67:R67" si="146">IF(E62="","",SUM(E60:E62))</f>
        <v>385.83</v>
      </c>
      <c r="F67" s="155">
        <f t="shared" si="146"/>
        <v>322.33000000000004</v>
      </c>
      <c r="G67" s="155">
        <f t="shared" si="146"/>
        <v>812.32999999999993</v>
      </c>
      <c r="H67" s="155">
        <f t="shared" si="146"/>
        <v>269.86</v>
      </c>
      <c r="I67" s="155">
        <f t="shared" si="146"/>
        <v>299.23</v>
      </c>
      <c r="J67" s="155">
        <f t="shared" si="146"/>
        <v>522.41</v>
      </c>
      <c r="K67" s="155">
        <f t="shared" si="146"/>
        <v>441.44000000000005</v>
      </c>
      <c r="L67" s="155">
        <f t="shared" si="146"/>
        <v>589.30999999999995</v>
      </c>
      <c r="M67" s="155">
        <f t="shared" si="146"/>
        <v>520.89999999999975</v>
      </c>
      <c r="N67" s="155">
        <f t="shared" si="146"/>
        <v>277.97000000000008</v>
      </c>
      <c r="O67" s="155">
        <f t="shared" ref="O67:P67" si="147">IF(O62="","",SUM(O60:O62))</f>
        <v>583.4699999999998</v>
      </c>
      <c r="P67" s="155">
        <f t="shared" si="147"/>
        <v>587.23000000000013</v>
      </c>
      <c r="Q67" s="155">
        <f t="shared" si="146"/>
        <v>389.48000000000013</v>
      </c>
      <c r="R67" s="155" t="str">
        <f t="shared" si="146"/>
        <v/>
      </c>
      <c r="S67" s="55" t="str">
        <f t="shared" si="124"/>
        <v/>
      </c>
      <c r="U67" s="110" t="s">
        <v>87</v>
      </c>
      <c r="V67" s="21">
        <f>SUM(V60:V62)</f>
        <v>173.405</v>
      </c>
      <c r="W67" s="155">
        <f t="shared" ref="W67:AH67" si="148">SUM(W60:W62)</f>
        <v>230.471</v>
      </c>
      <c r="X67" s="155">
        <f t="shared" si="148"/>
        <v>139.79900000000001</v>
      </c>
      <c r="Y67" s="155">
        <f t="shared" si="148"/>
        <v>227.17700000000002</v>
      </c>
      <c r="Z67" s="155">
        <f t="shared" si="148"/>
        <v>179.22899999999998</v>
      </c>
      <c r="AA67" s="155">
        <f t="shared" si="148"/>
        <v>388.57100000000008</v>
      </c>
      <c r="AB67" s="155">
        <f t="shared" si="148"/>
        <v>211.57600000000002</v>
      </c>
      <c r="AC67" s="155">
        <f t="shared" si="148"/>
        <v>147.53800000000001</v>
      </c>
      <c r="AD67" s="155">
        <f t="shared" si="148"/>
        <v>238.09199999999998</v>
      </c>
      <c r="AE67" s="155">
        <f t="shared" si="148"/>
        <v>412.428</v>
      </c>
      <c r="AF67" s="155">
        <f t="shared" si="148"/>
        <v>487.82399999999996</v>
      </c>
      <c r="AG67" s="155">
        <f t="shared" si="148"/>
        <v>426.8599999999999</v>
      </c>
      <c r="AH67" s="155">
        <f t="shared" si="148"/>
        <v>741.05799999999999</v>
      </c>
      <c r="AI67" s="155">
        <f t="shared" ref="AI67:AK67" si="149">SUM(AI60:AI62)</f>
        <v>584.07000000000005</v>
      </c>
      <c r="AJ67" s="155">
        <f t="shared" si="149"/>
        <v>1669.2959999999996</v>
      </c>
      <c r="AK67" s="155">
        <f t="shared" si="149"/>
        <v>513.56100000000015</v>
      </c>
      <c r="AL67" s="155"/>
      <c r="AM67" s="55"/>
      <c r="AO67" s="126">
        <f t="shared" si="125"/>
        <v>3.7013596875066703</v>
      </c>
      <c r="AP67" s="158">
        <f t="shared" si="125"/>
        <v>3.8103827395221956</v>
      </c>
      <c r="AQ67" s="158">
        <f t="shared" ref="AQ67:AZ67" si="150">IF(X62="","",(X67/D67)*10)</f>
        <v>4.3919135434010883</v>
      </c>
      <c r="AR67" s="158">
        <f t="shared" si="150"/>
        <v>5.8880076717725425</v>
      </c>
      <c r="AS67" s="158">
        <f t="shared" si="150"/>
        <v>5.5604194459094707</v>
      </c>
      <c r="AT67" s="158">
        <f t="shared" si="150"/>
        <v>4.7834131449041664</v>
      </c>
      <c r="AU67" s="158">
        <f t="shared" si="150"/>
        <v>7.840213444008004</v>
      </c>
      <c r="AV67" s="158">
        <f t="shared" si="150"/>
        <v>4.9305885105103098</v>
      </c>
      <c r="AW67" s="158">
        <f t="shared" si="150"/>
        <v>4.5575697249286957</v>
      </c>
      <c r="AX67" s="158">
        <f t="shared" si="150"/>
        <v>9.3427872417542588</v>
      </c>
      <c r="AY67" s="158">
        <f t="shared" si="150"/>
        <v>8.2778843053740818</v>
      </c>
      <c r="AZ67" s="158">
        <f t="shared" si="150"/>
        <v>8.1946630831253628</v>
      </c>
      <c r="BA67" s="158">
        <f t="shared" ref="BA67" si="151">IF(AH62="","",(AH67/N67)*10)</f>
        <v>26.659639529445617</v>
      </c>
      <c r="BB67" s="158">
        <f>IF(AI62="","",(AI67/O67)*10)</f>
        <v>10.010283305054248</v>
      </c>
      <c r="BC67" s="158">
        <f t="shared" ref="BC67:BD67" si="152">IF(AJ62="","",(AJ67/P67)*10)</f>
        <v>28.42661308175671</v>
      </c>
      <c r="BD67" s="158">
        <f t="shared" si="152"/>
        <v>13.185811851699702</v>
      </c>
      <c r="BE67" s="158" t="str">
        <f>IF(AL62="","",(AL67/R67)*10)</f>
        <v/>
      </c>
      <c r="BF67" s="55" t="str">
        <f t="shared" si="122"/>
        <v/>
      </c>
    </row>
    <row r="69" spans="1:58"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</row>
    <row r="70" spans="1:58"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</row>
  </sheetData>
  <mergeCells count="24">
    <mergeCell ref="AO48:BE48"/>
    <mergeCell ref="BF48:BF49"/>
    <mergeCell ref="A48:A49"/>
    <mergeCell ref="B48:R48"/>
    <mergeCell ref="S48:S49"/>
    <mergeCell ref="U48:U49"/>
    <mergeCell ref="V48:AL48"/>
    <mergeCell ref="AM48:AM49"/>
    <mergeCell ref="AO4:BE4"/>
    <mergeCell ref="BF4:BF5"/>
    <mergeCell ref="A26:A27"/>
    <mergeCell ref="B26:R26"/>
    <mergeCell ref="S26:S27"/>
    <mergeCell ref="U26:U27"/>
    <mergeCell ref="V26:AL26"/>
    <mergeCell ref="AM26:AM27"/>
    <mergeCell ref="AO26:BE26"/>
    <mergeCell ref="BF26:BF27"/>
    <mergeCell ref="A4:A5"/>
    <mergeCell ref="B4:R4"/>
    <mergeCell ref="S4:S5"/>
    <mergeCell ref="U4:U5"/>
    <mergeCell ref="V4:AL4"/>
    <mergeCell ref="AM4:AM5"/>
  </mergeCells>
  <pageMargins left="0.70866141732283472" right="0.70866141732283472" top="0.74803149606299213" bottom="0.74803149606299213" header="0.31496062992125984" footer="0.31496062992125984"/>
  <pageSetup paperSize="9" scale="26" fitToHeight="2" orientation="landscape" horizontalDpi="4294967292" r:id="rId1"/>
  <ignoredErrors>
    <ignoredError sqref="Q20:Q23 AK20:AK23 Q42:Q45 AK42:AK45 Q64:Q67 B64:O67 B42:O45 B20:O23 V64:AI67 V42:AI45 V20:AI23 P20:P23 AJ64:AK67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CF2B8EF2-9863-49E3-917C-B5CAE0AC0AF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S7:S23</xm:sqref>
        </x14:conditionalFormatting>
        <x14:conditionalFormatting xmlns:xm="http://schemas.microsoft.com/office/excel/2006/main">
          <x14:cfRule type="iconSet" priority="7" id="{2434B8D6-95A5-471F-9C22-53A19C9C88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S29:S45</xm:sqref>
        </x14:conditionalFormatting>
        <x14:conditionalFormatting xmlns:xm="http://schemas.microsoft.com/office/excel/2006/main">
          <x14:cfRule type="iconSet" priority="4" id="{EBF4CA4E-C5E9-4652-B793-A9159220053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S51:S67</xm:sqref>
        </x14:conditionalFormatting>
        <x14:conditionalFormatting xmlns:xm="http://schemas.microsoft.com/office/excel/2006/main">
          <x14:cfRule type="iconSet" priority="8" id="{A5FD263C-7C4B-49D3-AC70-D04C7921619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AM7:AM18 AM20:AM23</xm:sqref>
        </x14:conditionalFormatting>
        <x14:conditionalFormatting xmlns:xm="http://schemas.microsoft.com/office/excel/2006/main">
          <x14:cfRule type="iconSet" priority="5" id="{84B2513C-5FB8-43B4-BCA7-3DC7338452E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AM29:AM45</xm:sqref>
        </x14:conditionalFormatting>
        <x14:conditionalFormatting xmlns:xm="http://schemas.microsoft.com/office/excel/2006/main">
          <x14:cfRule type="iconSet" priority="2" id="{F9E85491-3EC6-479C-AC2E-0CD4CE244C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AM51:AM67</xm:sqref>
        </x14:conditionalFormatting>
        <x14:conditionalFormatting xmlns:xm="http://schemas.microsoft.com/office/excel/2006/main">
          <x14:cfRule type="iconSet" priority="9" id="{81F2D448-9C25-4A8C-9395-1346B184A94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BF7:BF23</xm:sqref>
        </x14:conditionalFormatting>
        <x14:conditionalFormatting xmlns:xm="http://schemas.microsoft.com/office/excel/2006/main">
          <x14:cfRule type="iconSet" priority="6" id="{212AFA8A-2AD8-4DFF-881C-BB8E9603934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BF29:BF45</xm:sqref>
        </x14:conditionalFormatting>
        <x14:conditionalFormatting xmlns:xm="http://schemas.microsoft.com/office/excel/2006/main">
          <x14:cfRule type="iconSet" priority="3" id="{DE5079AD-033E-4766-A1CE-9F341332493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BF51:BF67</xm:sqref>
        </x14:conditionalFormatting>
        <x14:conditionalFormatting xmlns:xm="http://schemas.microsoft.com/office/excel/2006/main">
          <x14:cfRule type="iconSet" priority="1" id="{DC91A05B-CF36-4AAD-95A0-F0C01B2E4A4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AM19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5">
    <pageSetUpPr fitToPage="1"/>
  </sheetPr>
  <dimension ref="A1:T69"/>
  <sheetViews>
    <sheetView showGridLines="0" zoomScale="106" zoomScaleNormal="106" workbookViewId="0">
      <selection activeCell="I54" sqref="I54:J59"/>
    </sheetView>
  </sheetViews>
  <sheetFormatPr defaultRowHeight="15"/>
  <cols>
    <col min="1" max="1" width="3.140625" customWidth="1"/>
    <col min="2" max="2" width="28.7109375" customWidth="1"/>
    <col min="3" max="3" width="11" customWidth="1"/>
    <col min="4" max="4" width="10" bestFit="1" customWidth="1"/>
    <col min="5" max="6" width="9.140625" customWidth="1"/>
    <col min="7" max="7" width="10.85546875" customWidth="1"/>
    <col min="8" max="8" width="1.85546875" customWidth="1"/>
    <col min="11" max="12" width="9.140625" customWidth="1"/>
    <col min="13" max="13" width="10.85546875" customWidth="1"/>
    <col min="14" max="14" width="1.85546875" customWidth="1"/>
    <col min="16" max="16" width="9.140625" style="34"/>
    <col min="17" max="17" width="10.85546875" customWidth="1"/>
  </cols>
  <sheetData>
    <row r="1" spans="1:20" ht="15.75">
      <c r="A1" s="4" t="s">
        <v>24</v>
      </c>
    </row>
    <row r="2" spans="1:20">
      <c r="J2" s="269"/>
    </row>
    <row r="3" spans="1:20" ht="8.25" customHeight="1" thickBot="1">
      <c r="Q3" s="10"/>
    </row>
    <row r="4" spans="1:20">
      <c r="A4" s="466" t="s">
        <v>3</v>
      </c>
      <c r="B4" s="454"/>
      <c r="C4" s="481" t="s">
        <v>1</v>
      </c>
      <c r="D4" s="482"/>
      <c r="E4" s="479" t="s">
        <v>100</v>
      </c>
      <c r="F4" s="479"/>
      <c r="G4" s="130" t="s">
        <v>0</v>
      </c>
      <c r="I4" s="483">
        <v>1000</v>
      </c>
      <c r="J4" s="479"/>
      <c r="K4" s="477" t="s">
        <v>100</v>
      </c>
      <c r="L4" s="478"/>
      <c r="M4" s="130" t="s">
        <v>0</v>
      </c>
      <c r="O4" s="490" t="s">
        <v>22</v>
      </c>
      <c r="P4" s="479"/>
      <c r="Q4" s="130" t="s">
        <v>0</v>
      </c>
    </row>
    <row r="5" spans="1:20">
      <c r="A5" s="480"/>
      <c r="B5" s="455"/>
      <c r="C5" s="484" t="s">
        <v>202</v>
      </c>
      <c r="D5" s="485"/>
      <c r="E5" s="486" t="str">
        <f>C5</f>
        <v>jan-ago</v>
      </c>
      <c r="F5" s="486"/>
      <c r="G5" s="131" t="s">
        <v>150</v>
      </c>
      <c r="I5" s="487" t="str">
        <f>C5</f>
        <v>jan-ago</v>
      </c>
      <c r="J5" s="486"/>
      <c r="K5" s="488" t="str">
        <f>C5</f>
        <v>jan-ago</v>
      </c>
      <c r="L5" s="476"/>
      <c r="M5" s="131" t="str">
        <f>G5</f>
        <v>2026 /2025</v>
      </c>
      <c r="O5" s="487" t="str">
        <f>C5</f>
        <v>jan-ago</v>
      </c>
      <c r="P5" s="485"/>
      <c r="Q5" s="131" t="str">
        <f>G5</f>
        <v>2026 /2025</v>
      </c>
    </row>
    <row r="6" spans="1:20" ht="19.5" customHeight="1">
      <c r="A6" s="480"/>
      <c r="B6" s="455"/>
      <c r="C6" s="139">
        <v>2025</v>
      </c>
      <c r="D6" s="137">
        <v>2026</v>
      </c>
      <c r="E6" s="68">
        <f>C6</f>
        <v>2025</v>
      </c>
      <c r="F6" s="137">
        <f>D6</f>
        <v>2026</v>
      </c>
      <c r="G6" s="131" t="s">
        <v>1</v>
      </c>
      <c r="I6" s="16">
        <f>C6</f>
        <v>2025</v>
      </c>
      <c r="J6" s="138">
        <f>D6</f>
        <v>2026</v>
      </c>
      <c r="K6" s="136">
        <f>E6</f>
        <v>2025</v>
      </c>
      <c r="L6" s="137">
        <f>D6</f>
        <v>2026</v>
      </c>
      <c r="M6" s="260">
        <v>1000</v>
      </c>
      <c r="O6" s="16">
        <f>C6</f>
        <v>2025</v>
      </c>
      <c r="P6" s="138">
        <f>D6</f>
        <v>2026</v>
      </c>
      <c r="Q6" s="131"/>
    </row>
    <row r="7" spans="1:20" ht="19.5" customHeight="1">
      <c r="A7" s="23" t="s">
        <v>106</v>
      </c>
      <c r="B7" s="15"/>
      <c r="C7" s="78">
        <f>C8+C9</f>
        <v>1055382.4600000011</v>
      </c>
      <c r="D7" s="210">
        <f>D8+D9</f>
        <v>1001093.5800000007</v>
      </c>
      <c r="E7" s="216">
        <f t="shared" ref="E7" si="0">C7/$C$20</f>
        <v>0.46521639458989766</v>
      </c>
      <c r="F7" s="217">
        <f t="shared" ref="F7" si="1">D7/$D$20</f>
        <v>0.48569698592740335</v>
      </c>
      <c r="G7" s="53">
        <f>(D7-C7)/C7</f>
        <v>-5.1440005929225326E-2</v>
      </c>
      <c r="I7" s="224">
        <f>I8+I9</f>
        <v>307370.78200000001</v>
      </c>
      <c r="J7" s="225">
        <f>J8+J9</f>
        <v>290199.52100000001</v>
      </c>
      <c r="K7" s="229">
        <f t="shared" ref="K7" si="2">I7/$I$20</f>
        <v>0.50934026706890789</v>
      </c>
      <c r="L7" s="230">
        <f t="shared" ref="L7" si="3">J7/$J$20</f>
        <v>0.51271075938537458</v>
      </c>
      <c r="M7" s="53">
        <f>(J7-I7)/I7</f>
        <v>-5.5864974830301201E-2</v>
      </c>
      <c r="O7" s="63">
        <f t="shared" ref="O7" si="4">(I7/C7)*10</f>
        <v>2.912411316746724</v>
      </c>
      <c r="P7" s="237">
        <f t="shared" ref="P7" si="5">(J7/D7)*10</f>
        <v>2.898825112833106</v>
      </c>
      <c r="Q7" s="53">
        <f>(P7-O7)/O7</f>
        <v>-4.6649330867160627E-3</v>
      </c>
    </row>
    <row r="8" spans="1:20" ht="20.100000000000001" customHeight="1">
      <c r="A8" s="8" t="s">
        <v>4</v>
      </c>
      <c r="C8" s="19">
        <v>546085.87000000116</v>
      </c>
      <c r="D8" s="140">
        <v>505959.35000000044</v>
      </c>
      <c r="E8" s="214">
        <f t="shared" ref="E8:E19" si="6">C8/$C$20</f>
        <v>0.24071662094695778</v>
      </c>
      <c r="F8" s="215">
        <f t="shared" ref="F8:F19" si="7">D8/$D$20</f>
        <v>0.24547448530914384</v>
      </c>
      <c r="G8" s="52">
        <f>(D8-C8)/C8</f>
        <v>-7.3480238556622293E-2</v>
      </c>
      <c r="I8" s="19">
        <v>180805.40000000008</v>
      </c>
      <c r="J8" s="140">
        <v>167847.35499999992</v>
      </c>
      <c r="K8" s="227">
        <f t="shared" ref="K8:K19" si="8">I8/$I$20</f>
        <v>0.29961036024400245</v>
      </c>
      <c r="L8" s="228">
        <f t="shared" ref="L8:L19" si="9">J8/$J$20</f>
        <v>0.29654475150865772</v>
      </c>
      <c r="M8" s="52">
        <f>(J8-I8)/I8</f>
        <v>-7.1668462335749666E-2</v>
      </c>
      <c r="O8" s="27">
        <f t="shared" ref="O8:O20" si="10">(I8/C8)*10</f>
        <v>3.3109334984258005</v>
      </c>
      <c r="P8" s="143">
        <f t="shared" ref="P8:P20" si="11">(J8/D8)*10</f>
        <v>3.3174079103390373</v>
      </c>
      <c r="Q8" s="52">
        <f>(P8-O8)/O8</f>
        <v>1.9554641965219212E-3</v>
      </c>
      <c r="R8" s="119"/>
      <c r="S8" s="293"/>
      <c r="T8" s="2"/>
    </row>
    <row r="9" spans="1:20" ht="20.100000000000001" customHeight="1">
      <c r="A9" s="8" t="s">
        <v>5</v>
      </c>
      <c r="C9" s="19">
        <v>509296.58999999997</v>
      </c>
      <c r="D9" s="140">
        <v>495134.23000000021</v>
      </c>
      <c r="E9" s="214">
        <f t="shared" si="6"/>
        <v>0.22449977364293988</v>
      </c>
      <c r="F9" s="215">
        <f t="shared" si="7"/>
        <v>0.24022250061825953</v>
      </c>
      <c r="G9" s="52">
        <f>(D9-C9)/C9</f>
        <v>-2.7807686676244493E-2</v>
      </c>
      <c r="I9" s="19">
        <v>126565.38199999995</v>
      </c>
      <c r="J9" s="140">
        <v>122352.16600000008</v>
      </c>
      <c r="K9" s="227">
        <f t="shared" si="8"/>
        <v>0.20972990682490542</v>
      </c>
      <c r="L9" s="228">
        <f t="shared" si="9"/>
        <v>0.21616600787671683</v>
      </c>
      <c r="M9" s="52">
        <f>(J9-I9)/I9</f>
        <v>-3.3288849868914949E-2</v>
      </c>
      <c r="O9" s="27">
        <f t="shared" si="10"/>
        <v>2.4851016968324875</v>
      </c>
      <c r="P9" s="143">
        <f t="shared" si="11"/>
        <v>2.4710908393467372</v>
      </c>
      <c r="Q9" s="52">
        <f t="shared" ref="Q9:Q20" si="12">(P9-O9)/O9</f>
        <v>-5.6379412977780787E-3</v>
      </c>
      <c r="R9" s="119"/>
      <c r="S9" s="119"/>
      <c r="T9" s="2"/>
    </row>
    <row r="10" spans="1:20" s="426" customFormat="1" ht="20.100000000000001" customHeight="1">
      <c r="A10" s="421" t="s">
        <v>38</v>
      </c>
      <c r="B10" s="422"/>
      <c r="C10" s="423">
        <f>C11+C12</f>
        <v>843549.13000000047</v>
      </c>
      <c r="D10" s="424">
        <f>D11+D12</f>
        <v>727118.89000000153</v>
      </c>
      <c r="E10" s="216">
        <f t="shared" si="6"/>
        <v>0.3718394987519924</v>
      </c>
      <c r="F10" s="217">
        <f t="shared" si="7"/>
        <v>0.35277366705705943</v>
      </c>
      <c r="G10" s="425">
        <f>(D10-C10)/C10</f>
        <v>-0.13802425473427835</v>
      </c>
      <c r="I10" s="427">
        <f>I11+I12</f>
        <v>106065.46799999998</v>
      </c>
      <c r="J10" s="428">
        <f>J11+J12</f>
        <v>100807.83199999998</v>
      </c>
      <c r="K10" s="229">
        <f t="shared" si="8"/>
        <v>0.17575975649471032</v>
      </c>
      <c r="L10" s="230">
        <f t="shared" si="9"/>
        <v>0.17810249968232461</v>
      </c>
      <c r="M10" s="425">
        <f>(J10-I10)/I10</f>
        <v>-4.9569724238618357E-2</v>
      </c>
      <c r="O10" s="429">
        <f t="shared" si="10"/>
        <v>1.2573715534505967</v>
      </c>
      <c r="P10" s="430">
        <f t="shared" si="11"/>
        <v>1.3864009501939878</v>
      </c>
      <c r="Q10" s="425">
        <f t="shared" si="12"/>
        <v>0.10261835206092944</v>
      </c>
      <c r="T10" s="431"/>
    </row>
    <row r="11" spans="1:20" ht="20.100000000000001" customHeight="1">
      <c r="A11" s="8"/>
      <c r="B11" t="s">
        <v>6</v>
      </c>
      <c r="C11" s="19">
        <v>830573.73000000045</v>
      </c>
      <c r="D11" s="140">
        <v>713646.06000000157</v>
      </c>
      <c r="E11" s="214">
        <f t="shared" si="6"/>
        <v>0.36611989563639602</v>
      </c>
      <c r="F11" s="215">
        <f t="shared" si="7"/>
        <v>0.34623710239053518</v>
      </c>
      <c r="G11" s="52">
        <f t="shared" ref="G11:G19" si="13">(D11-C11)/C11</f>
        <v>-0.14077939835636122</v>
      </c>
      <c r="I11" s="19">
        <v>102960.24699999997</v>
      </c>
      <c r="J11" s="140">
        <v>97596.803999999975</v>
      </c>
      <c r="K11" s="227">
        <f t="shared" si="8"/>
        <v>0.17061413372875728</v>
      </c>
      <c r="L11" s="228">
        <f t="shared" si="9"/>
        <v>0.17242940760203926</v>
      </c>
      <c r="M11" s="52">
        <f t="shared" ref="M11:M19" si="14">(J11-I11)/I11</f>
        <v>-5.2092367260929362E-2</v>
      </c>
      <c r="O11" s="27">
        <f t="shared" si="10"/>
        <v>1.239628021945745</v>
      </c>
      <c r="P11" s="143">
        <f t="shared" si="11"/>
        <v>1.3675799457226703</v>
      </c>
      <c r="Q11" s="52">
        <f t="shared" si="12"/>
        <v>0.10321799887686423</v>
      </c>
    </row>
    <row r="12" spans="1:20" ht="20.100000000000001" customHeight="1">
      <c r="A12" s="8"/>
      <c r="B12" t="s">
        <v>39</v>
      </c>
      <c r="C12" s="19">
        <v>12975.400000000023</v>
      </c>
      <c r="D12" s="140">
        <v>13472.830000000009</v>
      </c>
      <c r="E12" s="218">
        <f t="shared" si="6"/>
        <v>5.7196031155963712E-3</v>
      </c>
      <c r="F12" s="219">
        <f t="shared" si="7"/>
        <v>6.5365646665242801E-3</v>
      </c>
      <c r="G12" s="52">
        <f t="shared" si="13"/>
        <v>3.8336390400294774E-2</v>
      </c>
      <c r="I12" s="19">
        <v>3105.2210000000009</v>
      </c>
      <c r="J12" s="140">
        <v>3211.0280000000012</v>
      </c>
      <c r="K12" s="231">
        <f t="shared" si="8"/>
        <v>5.1456227659530162E-3</v>
      </c>
      <c r="L12" s="232">
        <f t="shared" si="9"/>
        <v>5.6730920802853463E-3</v>
      </c>
      <c r="M12" s="52">
        <f t="shared" si="14"/>
        <v>3.4073903274517404E-2</v>
      </c>
      <c r="O12" s="27">
        <f t="shared" si="10"/>
        <v>2.3931601337916328</v>
      </c>
      <c r="P12" s="143">
        <f t="shared" si="11"/>
        <v>2.3833359435248562</v>
      </c>
      <c r="Q12" s="52">
        <f t="shared" si="12"/>
        <v>-4.1051119513726541E-3</v>
      </c>
    </row>
    <row r="13" spans="1:20" ht="20.100000000000001" customHeight="1">
      <c r="A13" s="23" t="s">
        <v>112</v>
      </c>
      <c r="B13" s="15"/>
      <c r="C13" s="78">
        <f>C14+C15+C16</f>
        <v>320911.03999999986</v>
      </c>
      <c r="D13" s="210">
        <f>D14+D15+D16</f>
        <v>295332.30000000028</v>
      </c>
      <c r="E13" s="216">
        <f t="shared" si="6"/>
        <v>0.1414587437931214</v>
      </c>
      <c r="F13" s="217">
        <f t="shared" si="7"/>
        <v>0.14328531400331995</v>
      </c>
      <c r="G13" s="53">
        <f t="shared" si="13"/>
        <v>-7.9706637702459823E-2</v>
      </c>
      <c r="I13" s="224">
        <f>SUM(I14:I16)</f>
        <v>176240.43099999975</v>
      </c>
      <c r="J13" s="225">
        <f>SUM(J14:J16)</f>
        <v>162804.13300000009</v>
      </c>
      <c r="K13" s="229">
        <f t="shared" si="8"/>
        <v>0.29204580737891767</v>
      </c>
      <c r="L13" s="230">
        <f t="shared" si="9"/>
        <v>0.28763462590797167</v>
      </c>
      <c r="M13" s="53">
        <f t="shared" si="14"/>
        <v>-7.6238454046901868E-2</v>
      </c>
      <c r="O13" s="63">
        <f t="shared" si="10"/>
        <v>5.4918780918225751</v>
      </c>
      <c r="P13" s="237">
        <f t="shared" si="11"/>
        <v>5.5125745812428892</v>
      </c>
      <c r="Q13" s="53">
        <f t="shared" si="12"/>
        <v>3.7685631534922896E-3</v>
      </c>
    </row>
    <row r="14" spans="1:20" ht="20.100000000000001" customHeight="1">
      <c r="A14" s="8"/>
      <c r="B14" s="3" t="s">
        <v>7</v>
      </c>
      <c r="C14" s="31">
        <v>301961.05999999982</v>
      </c>
      <c r="D14" s="141">
        <v>276722.63000000024</v>
      </c>
      <c r="E14" s="214">
        <f t="shared" si="6"/>
        <v>0.13310552426628686</v>
      </c>
      <c r="F14" s="215">
        <f t="shared" si="7"/>
        <v>0.13425652707602428</v>
      </c>
      <c r="G14" s="52">
        <f t="shared" si="13"/>
        <v>-8.3581737327321604E-2</v>
      </c>
      <c r="I14" s="31">
        <v>164883.99299999978</v>
      </c>
      <c r="J14" s="141">
        <v>151746.85400000008</v>
      </c>
      <c r="K14" s="227">
        <f t="shared" si="8"/>
        <v>0.27322719642886495</v>
      </c>
      <c r="L14" s="228">
        <f t="shared" si="9"/>
        <v>0.26809914944236451</v>
      </c>
      <c r="M14" s="52">
        <f t="shared" si="14"/>
        <v>-7.9675041591209653E-2</v>
      </c>
      <c r="O14" s="27">
        <f t="shared" si="10"/>
        <v>5.4604389387161332</v>
      </c>
      <c r="P14" s="143">
        <f t="shared" si="11"/>
        <v>5.4837168178113931</v>
      </c>
      <c r="Q14" s="52">
        <f t="shared" si="12"/>
        <v>4.2630051093901699E-3</v>
      </c>
      <c r="S14" s="119"/>
    </row>
    <row r="15" spans="1:20" ht="20.100000000000001" customHeight="1">
      <c r="A15" s="8"/>
      <c r="B15" s="3" t="s">
        <v>8</v>
      </c>
      <c r="C15" s="31">
        <v>15460.900000000018</v>
      </c>
      <c r="D15" s="141">
        <v>14441.96000000001</v>
      </c>
      <c r="E15" s="214">
        <f t="shared" si="6"/>
        <v>6.8152204795169221E-3</v>
      </c>
      <c r="F15" s="215">
        <f t="shared" si="7"/>
        <v>7.006753996848249E-3</v>
      </c>
      <c r="G15" s="52">
        <f t="shared" si="13"/>
        <v>-6.5904313461700587E-2</v>
      </c>
      <c r="I15" s="31">
        <v>9954.1649999999936</v>
      </c>
      <c r="J15" s="141">
        <v>9268.3400000000038</v>
      </c>
      <c r="K15" s="227">
        <f t="shared" si="8"/>
        <v>1.6494921952431938E-2</v>
      </c>
      <c r="L15" s="228">
        <f t="shared" si="9"/>
        <v>1.6374863829088968E-2</v>
      </c>
      <c r="M15" s="52">
        <f t="shared" si="14"/>
        <v>-6.8898295336674673E-2</v>
      </c>
      <c r="O15" s="27">
        <f t="shared" si="10"/>
        <v>6.4382830236273323</v>
      </c>
      <c r="P15" s="143">
        <f t="shared" si="11"/>
        <v>6.4176469121919721</v>
      </c>
      <c r="Q15" s="52">
        <f t="shared" si="12"/>
        <v>-3.20521967730051E-3</v>
      </c>
    </row>
    <row r="16" spans="1:20" ht="20.100000000000001" customHeight="1">
      <c r="A16" s="32"/>
      <c r="B16" s="33" t="s">
        <v>9</v>
      </c>
      <c r="C16" s="211">
        <v>3489.0800000000008</v>
      </c>
      <c r="D16" s="212">
        <v>4167.7099999999991</v>
      </c>
      <c r="E16" s="218">
        <f t="shared" si="6"/>
        <v>1.5379990473176129E-3</v>
      </c>
      <c r="F16" s="219">
        <f t="shared" si="7"/>
        <v>2.0220329304474179E-3</v>
      </c>
      <c r="G16" s="52">
        <f t="shared" si="13"/>
        <v>0.1945011292375062</v>
      </c>
      <c r="I16" s="211">
        <v>1402.2730000000008</v>
      </c>
      <c r="J16" s="212">
        <v>1788.9389999999994</v>
      </c>
      <c r="K16" s="231">
        <f t="shared" si="8"/>
        <v>2.323688997620857E-3</v>
      </c>
      <c r="L16" s="232">
        <f t="shared" si="9"/>
        <v>3.160612636518143E-3</v>
      </c>
      <c r="M16" s="52">
        <f t="shared" si="14"/>
        <v>0.2757423126595166</v>
      </c>
      <c r="O16" s="27">
        <f t="shared" si="10"/>
        <v>4.0190336707670804</v>
      </c>
      <c r="P16" s="143">
        <f t="shared" si="11"/>
        <v>4.292378788351396</v>
      </c>
      <c r="Q16" s="52">
        <f t="shared" si="12"/>
        <v>6.8012646814214026E-2</v>
      </c>
    </row>
    <row r="17" spans="1:17" ht="20.100000000000001" customHeight="1">
      <c r="A17" s="8" t="s">
        <v>113</v>
      </c>
      <c r="B17" s="3"/>
      <c r="C17" s="19">
        <v>1955.879999999999</v>
      </c>
      <c r="D17" s="140">
        <v>1733.4199999999987</v>
      </c>
      <c r="E17" s="214">
        <f t="shared" si="6"/>
        <v>8.6215895785352319E-4</v>
      </c>
      <c r="F17" s="215">
        <f t="shared" si="7"/>
        <v>8.4099717165929519E-4</v>
      </c>
      <c r="G17" s="54">
        <f t="shared" si="13"/>
        <v>-0.11373908419739472</v>
      </c>
      <c r="I17" s="31">
        <v>1199.1240000000003</v>
      </c>
      <c r="J17" s="141">
        <v>690.25699999999995</v>
      </c>
      <c r="K17" s="227">
        <f t="shared" si="8"/>
        <v>1.9870533381040009E-3</v>
      </c>
      <c r="L17" s="228">
        <f t="shared" si="9"/>
        <v>1.2195133521294491E-3</v>
      </c>
      <c r="M17" s="54">
        <f t="shared" si="14"/>
        <v>-0.42436562023610586</v>
      </c>
      <c r="O17" s="238">
        <f t="shared" si="10"/>
        <v>6.1308669243511913</v>
      </c>
      <c r="P17" s="239">
        <f t="shared" si="11"/>
        <v>3.982052820435904</v>
      </c>
      <c r="Q17" s="54">
        <f t="shared" si="12"/>
        <v>-0.35049106927772516</v>
      </c>
    </row>
    <row r="18" spans="1:17" ht="20.100000000000001" customHeight="1">
      <c r="A18" s="8" t="s">
        <v>10</v>
      </c>
      <c r="C18" s="19">
        <v>11415.150000000045</v>
      </c>
      <c r="D18" s="140">
        <v>10472.090000000006</v>
      </c>
      <c r="E18" s="214">
        <f t="shared" si="6"/>
        <v>5.0318392885768497E-3</v>
      </c>
      <c r="F18" s="215">
        <f t="shared" si="7"/>
        <v>5.0807063904660154E-3</v>
      </c>
      <c r="G18" s="52">
        <f t="shared" si="13"/>
        <v>-8.2614770721369038E-2</v>
      </c>
      <c r="I18" s="19">
        <v>6718.2429999999995</v>
      </c>
      <c r="J18" s="140">
        <v>6637.4580000000014</v>
      </c>
      <c r="K18" s="227">
        <f t="shared" si="8"/>
        <v>1.1132716198945092E-2</v>
      </c>
      <c r="L18" s="228">
        <f t="shared" si="9"/>
        <v>1.1726746204961966E-2</v>
      </c>
      <c r="M18" s="52">
        <f t="shared" si="14"/>
        <v>-1.2024721344553634E-2</v>
      </c>
      <c r="O18" s="27">
        <f t="shared" si="10"/>
        <v>5.8853742613982067</v>
      </c>
      <c r="P18" s="143">
        <f t="shared" si="11"/>
        <v>6.3382362069080749</v>
      </c>
      <c r="Q18" s="52">
        <f t="shared" si="12"/>
        <v>7.6947008872513115E-2</v>
      </c>
    </row>
    <row r="19" spans="1:17" ht="20.100000000000001" customHeight="1" thickBot="1">
      <c r="A19" s="8" t="s">
        <v>11</v>
      </c>
      <c r="B19" s="10"/>
      <c r="C19" s="21">
        <v>35370.320000000007</v>
      </c>
      <c r="D19" s="142">
        <v>25398.149999999994</v>
      </c>
      <c r="E19" s="220">
        <f t="shared" si="6"/>
        <v>1.5591364618558218E-2</v>
      </c>
      <c r="F19" s="221">
        <f t="shared" si="7"/>
        <v>1.2322329450092038E-2</v>
      </c>
      <c r="G19" s="55">
        <f t="shared" si="13"/>
        <v>-0.28193609783569984</v>
      </c>
      <c r="I19" s="21">
        <v>5874.4029999999984</v>
      </c>
      <c r="J19" s="142">
        <v>4871.0020000000013</v>
      </c>
      <c r="K19" s="233">
        <f t="shared" si="8"/>
        <v>9.73439952041503E-3</v>
      </c>
      <c r="L19" s="234">
        <f t="shared" si="9"/>
        <v>8.6058554672379314E-3</v>
      </c>
      <c r="M19" s="55">
        <f t="shared" si="14"/>
        <v>-0.17080901667794965</v>
      </c>
      <c r="O19" s="240">
        <f t="shared" si="10"/>
        <v>1.6608283442162799</v>
      </c>
      <c r="P19" s="241">
        <f t="shared" si="11"/>
        <v>1.9178570092703611</v>
      </c>
      <c r="Q19" s="55">
        <f t="shared" si="12"/>
        <v>0.15475931991958455</v>
      </c>
    </row>
    <row r="20" spans="1:17" ht="26.25" customHeight="1" thickBot="1">
      <c r="A20" s="12" t="s">
        <v>12</v>
      </c>
      <c r="B20" s="48"/>
      <c r="C20" s="163">
        <f>C7+C10+C13+C17+C18+C19</f>
        <v>2268583.9800000014</v>
      </c>
      <c r="D20" s="304">
        <f>D7+D10+D13+D17+D18+D19</f>
        <v>2061148.4300000023</v>
      </c>
      <c r="E20" s="222">
        <f>E8+E9+E10+E13+E17+E18+E19</f>
        <v>1.0000000000000002</v>
      </c>
      <c r="F20" s="223">
        <f>F8+F9+F10+F13+F17+F18+F19</f>
        <v>1</v>
      </c>
      <c r="G20" s="55">
        <f>(D20-C20)/C20</f>
        <v>-9.1438338553373272E-2</v>
      </c>
      <c r="H20" s="1"/>
      <c r="I20" s="163">
        <f>I7+I10+I13+I17+I18+I19</f>
        <v>603468.45099999977</v>
      </c>
      <c r="J20" s="304">
        <f>J7+J10+J13+J17+J18+J19</f>
        <v>566010.20299999998</v>
      </c>
      <c r="K20" s="235">
        <f>K8+K9+K10+K13+K17+K18+K19</f>
        <v>0.99999999999999989</v>
      </c>
      <c r="L20" s="236">
        <f>L8+L9+L10+L13+L17+L18+L19</f>
        <v>1.0000000000000002</v>
      </c>
      <c r="M20" s="55">
        <f>(J20-I20)/I20</f>
        <v>-6.207159286940056E-2</v>
      </c>
      <c r="N20" s="1"/>
      <c r="O20" s="24">
        <f t="shared" si="10"/>
        <v>2.6601106960122296</v>
      </c>
      <c r="P20" s="242">
        <f t="shared" si="11"/>
        <v>2.7460914253516395</v>
      </c>
      <c r="Q20" s="55">
        <f t="shared" si="12"/>
        <v>3.232223736715302E-2</v>
      </c>
    </row>
    <row r="21" spans="1:17">
      <c r="J21" s="269"/>
    </row>
    <row r="22" spans="1:17">
      <c r="A22" s="1"/>
      <c r="D22" s="489"/>
      <c r="E22" s="489"/>
      <c r="G22" s="434"/>
    </row>
    <row r="23" spans="1:17" ht="8.25" customHeight="1" thickBot="1"/>
    <row r="24" spans="1:17" ht="15" customHeight="1">
      <c r="A24" s="466" t="s">
        <v>2</v>
      </c>
      <c r="B24" s="454"/>
      <c r="C24" s="481" t="s">
        <v>1</v>
      </c>
      <c r="D24" s="482"/>
      <c r="E24" s="479" t="s">
        <v>101</v>
      </c>
      <c r="F24" s="479"/>
      <c r="G24" s="130" t="s">
        <v>0</v>
      </c>
      <c r="I24" s="483">
        <v>1000</v>
      </c>
      <c r="J24" s="482"/>
      <c r="K24" s="479" t="s">
        <v>101</v>
      </c>
      <c r="L24" s="479"/>
      <c r="M24" s="130" t="s">
        <v>0</v>
      </c>
      <c r="O24" s="490" t="s">
        <v>22</v>
      </c>
      <c r="P24" s="479"/>
      <c r="Q24" s="130" t="s">
        <v>0</v>
      </c>
    </row>
    <row r="25" spans="1:17" ht="15" customHeight="1">
      <c r="A25" s="480"/>
      <c r="B25" s="455"/>
      <c r="C25" s="484" t="str">
        <f>C5</f>
        <v>jan-ago</v>
      </c>
      <c r="D25" s="485"/>
      <c r="E25" s="486" t="str">
        <f>C5</f>
        <v>jan-ago</v>
      </c>
      <c r="F25" s="486"/>
      <c r="G25" s="131" t="str">
        <f>G5</f>
        <v>2026 /2025</v>
      </c>
      <c r="I25" s="487" t="str">
        <f>C5</f>
        <v>jan-ago</v>
      </c>
      <c r="J25" s="485"/>
      <c r="K25" s="475" t="str">
        <f>C5</f>
        <v>jan-ago</v>
      </c>
      <c r="L25" s="476"/>
      <c r="M25" s="131" t="str">
        <f>G5</f>
        <v>2026 /2025</v>
      </c>
      <c r="O25" s="487" t="str">
        <f>C5</f>
        <v>jan-ago</v>
      </c>
      <c r="P25" s="485"/>
      <c r="Q25" s="131" t="str">
        <f>G5</f>
        <v>2026 /2025</v>
      </c>
    </row>
    <row r="26" spans="1:17" ht="19.5" customHeight="1">
      <c r="A26" s="480"/>
      <c r="B26" s="455"/>
      <c r="C26" s="139">
        <f>C6</f>
        <v>2025</v>
      </c>
      <c r="D26" s="137">
        <f>D6</f>
        <v>2026</v>
      </c>
      <c r="E26" s="68">
        <f>C6</f>
        <v>2025</v>
      </c>
      <c r="F26" s="137">
        <f>D6</f>
        <v>2026</v>
      </c>
      <c r="G26" s="131" t="s">
        <v>1</v>
      </c>
      <c r="I26" s="16">
        <f>C6</f>
        <v>2025</v>
      </c>
      <c r="J26" s="138">
        <f>D6</f>
        <v>2026</v>
      </c>
      <c r="K26" s="136">
        <f>C6</f>
        <v>2025</v>
      </c>
      <c r="L26" s="137">
        <f>D6</f>
        <v>2026</v>
      </c>
      <c r="M26" s="260">
        <v>1000</v>
      </c>
      <c r="O26" s="16">
        <f>C6</f>
        <v>2025</v>
      </c>
      <c r="P26" s="138">
        <f>D6</f>
        <v>2026</v>
      </c>
      <c r="Q26" s="131"/>
    </row>
    <row r="27" spans="1:17" ht="19.5" customHeight="1">
      <c r="A27" s="23" t="s">
        <v>106</v>
      </c>
      <c r="B27" s="15"/>
      <c r="C27" s="78">
        <f>C28+C29</f>
        <v>392751.67999999993</v>
      </c>
      <c r="D27" s="210">
        <f>D28+D29</f>
        <v>355539.09999999986</v>
      </c>
      <c r="E27" s="216">
        <f>C27/$C$40</f>
        <v>0.39353375356379466</v>
      </c>
      <c r="F27" s="217">
        <f>D27/$D$40</f>
        <v>0.42136307923540955</v>
      </c>
      <c r="G27" s="53">
        <f>(D27-C27)/C27</f>
        <v>-9.4748366194130809E-2</v>
      </c>
      <c r="I27" s="78">
        <f>I28+I29</f>
        <v>99199.243999999977</v>
      </c>
      <c r="J27" s="210">
        <f>J28+J29</f>
        <v>89153.507999999943</v>
      </c>
      <c r="K27" s="216">
        <f>I27/$I$40</f>
        <v>0.38666082336635343</v>
      </c>
      <c r="L27" s="217">
        <f>J27/$J$40</f>
        <v>0.37713295510466133</v>
      </c>
      <c r="M27" s="53">
        <f>(J27-I27)/I27</f>
        <v>-0.10126827176223274</v>
      </c>
      <c r="O27" s="63">
        <f t="shared" ref="O27" si="15">(I27/C27)*10</f>
        <v>2.5257497052590585</v>
      </c>
      <c r="P27" s="237">
        <f t="shared" ref="P27" si="16">(J27/D27)*10</f>
        <v>2.5075584654402281</v>
      </c>
      <c r="Q27" s="53">
        <f>(P27-O27)/O27</f>
        <v>-7.2023129532403918E-3</v>
      </c>
    </row>
    <row r="28" spans="1:17" ht="20.100000000000001" customHeight="1">
      <c r="A28" s="8" t="s">
        <v>4</v>
      </c>
      <c r="C28" s="19">
        <v>195608.55999999997</v>
      </c>
      <c r="D28" s="140">
        <v>181470.68999999977</v>
      </c>
      <c r="E28" s="214">
        <f>C28/$C$40</f>
        <v>0.19599806892234997</v>
      </c>
      <c r="F28" s="215">
        <f>D28/$D$40</f>
        <v>0.2150679031627587</v>
      </c>
      <c r="G28" s="52">
        <f>(D28-C28)/C28</f>
        <v>-7.2276335964030422E-2</v>
      </c>
      <c r="I28" s="19">
        <v>53748.67999999992</v>
      </c>
      <c r="J28" s="140">
        <v>50008.390999999945</v>
      </c>
      <c r="K28" s="214">
        <f>I28/$I$40</f>
        <v>0.20950269402914629</v>
      </c>
      <c r="L28" s="215">
        <f>J28/$J$40</f>
        <v>0.21154313162707339</v>
      </c>
      <c r="M28" s="52">
        <f>(J28-I28)/I28</f>
        <v>-6.9588481056650706E-2</v>
      </c>
      <c r="O28" s="27">
        <f t="shared" ref="O28:O40" si="17">(I28/C28)*10</f>
        <v>2.747767275624335</v>
      </c>
      <c r="P28" s="143">
        <f t="shared" ref="P28:P40" si="18">(J28/D28)*10</f>
        <v>2.7557282666418477</v>
      </c>
      <c r="Q28" s="52">
        <f>(P28-O28)/O28</f>
        <v>2.8972581077499828E-3</v>
      </c>
    </row>
    <row r="29" spans="1:17" ht="20.100000000000001" customHeight="1">
      <c r="A29" s="8" t="s">
        <v>5</v>
      </c>
      <c r="C29" s="19">
        <v>197143.12</v>
      </c>
      <c r="D29" s="140">
        <v>174068.41000000012</v>
      </c>
      <c r="E29" s="214">
        <f>C29/$C$40</f>
        <v>0.19753568464144469</v>
      </c>
      <c r="F29" s="215">
        <f>D29/$D$40</f>
        <v>0.20629517607265091</v>
      </c>
      <c r="G29" s="52">
        <f t="shared" ref="G29:G40" si="19">(D29-C29)/C29</f>
        <v>-0.11704547437414949</v>
      </c>
      <c r="I29" s="19">
        <v>45450.564000000057</v>
      </c>
      <c r="J29" s="140">
        <v>39145.116999999998</v>
      </c>
      <c r="K29" s="214">
        <f t="shared" ref="K29:K39" si="20">I29/$I$40</f>
        <v>0.17715812933720712</v>
      </c>
      <c r="L29" s="215">
        <f t="shared" ref="L29:L39" si="21">J29/$J$40</f>
        <v>0.16558982347758794</v>
      </c>
      <c r="M29" s="52">
        <f t="shared" ref="M29:M40" si="22">(J29-I29)/I29</f>
        <v>-0.13873198581210236</v>
      </c>
      <c r="O29" s="27">
        <f t="shared" si="17"/>
        <v>2.305460317357261</v>
      </c>
      <c r="P29" s="143">
        <f t="shared" si="18"/>
        <v>2.2488352136955796</v>
      </c>
      <c r="Q29" s="52">
        <f t="shared" ref="Q29:Q38" si="23">(P29-O29)/O29</f>
        <v>-2.4561300507046024E-2</v>
      </c>
    </row>
    <row r="30" spans="1:17" ht="20.100000000000001" customHeight="1">
      <c r="A30" s="23" t="s">
        <v>38</v>
      </c>
      <c r="B30" s="15"/>
      <c r="C30" s="78">
        <f>C31+C32</f>
        <v>336597.78000000044</v>
      </c>
      <c r="D30" s="210">
        <f>D31+D32</f>
        <v>247351.38</v>
      </c>
      <c r="E30" s="216">
        <f>C30/$C$40</f>
        <v>0.33726803614090345</v>
      </c>
      <c r="F30" s="217">
        <f>D30/$D$40</f>
        <v>0.29314564594984899</v>
      </c>
      <c r="G30" s="53">
        <f>(D30-C30)/C30</f>
        <v>-0.26514256867647884</v>
      </c>
      <c r="I30" s="78">
        <f>I31+I32</f>
        <v>42503.955000000031</v>
      </c>
      <c r="J30" s="210">
        <f>J31+J32</f>
        <v>41296.67</v>
      </c>
      <c r="K30" s="216">
        <f t="shared" si="20"/>
        <v>0.16567277706901123</v>
      </c>
      <c r="L30" s="217">
        <f t="shared" si="21"/>
        <v>0.17469122127064279</v>
      </c>
      <c r="M30" s="53">
        <f t="shared" si="22"/>
        <v>-2.840406263370154E-2</v>
      </c>
      <c r="O30" s="63">
        <f t="shared" si="17"/>
        <v>1.2627520894522826</v>
      </c>
      <c r="P30" s="237">
        <f t="shared" si="18"/>
        <v>1.6695548656328498</v>
      </c>
      <c r="Q30" s="53">
        <f t="shared" si="23"/>
        <v>0.32215569435883296</v>
      </c>
    </row>
    <row r="31" spans="1:17" ht="20.100000000000001" customHeight="1">
      <c r="A31" s="8"/>
      <c r="B31" t="s">
        <v>6</v>
      </c>
      <c r="C31" s="31">
        <v>331782.16000000044</v>
      </c>
      <c r="D31" s="141">
        <v>242434.66</v>
      </c>
      <c r="E31" s="214">
        <f t="shared" ref="E31:E38" si="24">C31/$C$40</f>
        <v>0.33244282695443511</v>
      </c>
      <c r="F31" s="215">
        <f t="shared" ref="F31:F38" si="25">D31/$D$40</f>
        <v>0.2873186517347589</v>
      </c>
      <c r="G31" s="52">
        <f>(D31-C31)/C31</f>
        <v>-0.2692956727992859</v>
      </c>
      <c r="I31" s="31">
        <v>41449.519000000029</v>
      </c>
      <c r="J31" s="141">
        <v>40305.188999999998</v>
      </c>
      <c r="K31" s="214">
        <f>I31/$I$40</f>
        <v>0.16156277506186767</v>
      </c>
      <c r="L31" s="215">
        <f>J31/$J$40</f>
        <v>0.17049710521342468</v>
      </c>
      <c r="M31" s="52">
        <f>(J31-I31)/I31</f>
        <v>-2.7607799260590454E-2</v>
      </c>
      <c r="O31" s="27">
        <f t="shared" si="17"/>
        <v>1.2492992088543873</v>
      </c>
      <c r="P31" s="143">
        <f t="shared" si="18"/>
        <v>1.6625176037122744</v>
      </c>
      <c r="Q31" s="52">
        <f t="shared" si="23"/>
        <v>0.33076015091437555</v>
      </c>
    </row>
    <row r="32" spans="1:17" ht="20.100000000000001" customHeight="1">
      <c r="A32" s="8"/>
      <c r="B32" t="s">
        <v>39</v>
      </c>
      <c r="C32" s="31">
        <v>4815.6200000000026</v>
      </c>
      <c r="D32" s="141">
        <v>4916.720000000003</v>
      </c>
      <c r="E32" s="218">
        <f t="shared" si="24"/>
        <v>4.8252091864683612E-3</v>
      </c>
      <c r="F32" s="219">
        <f t="shared" si="25"/>
        <v>5.8269942150900563E-3</v>
      </c>
      <c r="G32" s="52">
        <f>(D32-C32)/C32</f>
        <v>2.0994181434581698E-2</v>
      </c>
      <c r="I32" s="31">
        <v>1054.4360000000008</v>
      </c>
      <c r="J32" s="141">
        <v>991.48099999999999</v>
      </c>
      <c r="K32" s="218">
        <f>I32/$I$40</f>
        <v>4.1100020071435693E-3</v>
      </c>
      <c r="L32" s="219">
        <f>J32/$J$40</f>
        <v>4.194116057218129E-3</v>
      </c>
      <c r="M32" s="52">
        <f>(J32-I32)/I32</f>
        <v>-5.9704903853814537E-2</v>
      </c>
      <c r="O32" s="27">
        <f t="shared" si="17"/>
        <v>2.1896162903219114</v>
      </c>
      <c r="P32" s="143">
        <f t="shared" si="18"/>
        <v>2.0165496509868355</v>
      </c>
      <c r="Q32" s="52">
        <f t="shared" si="23"/>
        <v>-7.903971124987938E-2</v>
      </c>
    </row>
    <row r="33" spans="1:17" ht="20.100000000000001" customHeight="1">
      <c r="A33" s="23" t="s">
        <v>112</v>
      </c>
      <c r="B33" s="15"/>
      <c r="C33" s="78">
        <f>SUM(C34:C36)</f>
        <v>244272.33999999997</v>
      </c>
      <c r="D33" s="210">
        <f>SUM(D34:D36)</f>
        <v>224551.06000000014</v>
      </c>
      <c r="E33" s="216">
        <f t="shared" si="24"/>
        <v>0.2447587515144721</v>
      </c>
      <c r="F33" s="217">
        <f t="shared" si="25"/>
        <v>0.26612410867658526</v>
      </c>
      <c r="G33" s="53">
        <f t="shared" si="19"/>
        <v>-8.0734806077510976E-2</v>
      </c>
      <c r="I33" s="78">
        <f>SUM(I34:I36)</f>
        <v>110633.29100000003</v>
      </c>
      <c r="J33" s="210">
        <f>SUM(J34:J36)</f>
        <v>102481.022</v>
      </c>
      <c r="K33" s="216">
        <f t="shared" si="20"/>
        <v>0.43122868345437587</v>
      </c>
      <c r="L33" s="217">
        <f t="shared" si="21"/>
        <v>0.43351037481335936</v>
      </c>
      <c r="M33" s="53">
        <f t="shared" si="22"/>
        <v>-7.368730448414508E-2</v>
      </c>
      <c r="O33" s="63">
        <f t="shared" si="17"/>
        <v>4.5290961309823308</v>
      </c>
      <c r="P33" s="237">
        <f t="shared" si="18"/>
        <v>4.563818224683506</v>
      </c>
      <c r="Q33" s="53">
        <f t="shared" si="23"/>
        <v>7.666451030626323E-3</v>
      </c>
    </row>
    <row r="34" spans="1:17" ht="20.100000000000001" customHeight="1">
      <c r="A34" s="8"/>
      <c r="B34" s="3" t="s">
        <v>7</v>
      </c>
      <c r="C34" s="31">
        <v>232465.79999999996</v>
      </c>
      <c r="D34" s="141">
        <v>212904.33000000013</v>
      </c>
      <c r="E34" s="214">
        <f t="shared" si="24"/>
        <v>0.23292870153785306</v>
      </c>
      <c r="F34" s="215">
        <f t="shared" si="25"/>
        <v>0.25232112043753241</v>
      </c>
      <c r="G34" s="52">
        <f t="shared" si="19"/>
        <v>-8.4147732698744634E-2</v>
      </c>
      <c r="I34" s="307">
        <v>105204.40100000003</v>
      </c>
      <c r="J34" s="308">
        <v>97296.642999999996</v>
      </c>
      <c r="K34" s="214">
        <f t="shared" si="20"/>
        <v>0.41006784600519774</v>
      </c>
      <c r="L34" s="215">
        <f t="shared" si="21"/>
        <v>0.41157965984191314</v>
      </c>
      <c r="M34" s="52">
        <f t="shared" si="22"/>
        <v>-7.5165657756085968E-2</v>
      </c>
      <c r="O34" s="27">
        <f t="shared" si="17"/>
        <v>4.5255861722455535</v>
      </c>
      <c r="P34" s="143">
        <f t="shared" si="18"/>
        <v>4.5699701363518503</v>
      </c>
      <c r="Q34" s="52">
        <f t="shared" si="23"/>
        <v>9.8073404012267319E-3</v>
      </c>
    </row>
    <row r="35" spans="1:17" ht="20.100000000000001" customHeight="1">
      <c r="A35" s="8"/>
      <c r="B35" s="3" t="s">
        <v>8</v>
      </c>
      <c r="C35" s="31">
        <v>9344.1000000000022</v>
      </c>
      <c r="D35" s="141">
        <v>8566.3500000000076</v>
      </c>
      <c r="E35" s="214">
        <f t="shared" si="24"/>
        <v>9.3627066004541466E-3</v>
      </c>
      <c r="F35" s="215">
        <f t="shared" si="25"/>
        <v>1.0152311275491937E-2</v>
      </c>
      <c r="G35" s="52">
        <f t="shared" si="19"/>
        <v>-8.3234340385911362E-2</v>
      </c>
      <c r="I35" s="307">
        <v>4717.0770000000011</v>
      </c>
      <c r="J35" s="308">
        <v>4388.1130000000003</v>
      </c>
      <c r="K35" s="214">
        <f t="shared" si="20"/>
        <v>1.8386318314104179E-2</v>
      </c>
      <c r="L35" s="215">
        <f t="shared" si="21"/>
        <v>1.8562388179085246E-2</v>
      </c>
      <c r="M35" s="52">
        <f t="shared" si="22"/>
        <v>-6.9738950625567647E-2</v>
      </c>
      <c r="O35" s="27">
        <f t="shared" si="17"/>
        <v>5.0481876264166692</v>
      </c>
      <c r="P35" s="143">
        <f t="shared" si="18"/>
        <v>5.1225002480636403</v>
      </c>
      <c r="Q35" s="52">
        <f t="shared" si="23"/>
        <v>1.4720653657582084E-2</v>
      </c>
    </row>
    <row r="36" spans="1:17" ht="20.100000000000001" customHeight="1">
      <c r="A36" s="32"/>
      <c r="B36" s="33" t="s">
        <v>9</v>
      </c>
      <c r="C36" s="211">
        <v>2462.4400000000005</v>
      </c>
      <c r="D36" s="212">
        <v>3080.3799999999992</v>
      </c>
      <c r="E36" s="218">
        <f t="shared" si="24"/>
        <v>2.4673433761648856E-3</v>
      </c>
      <c r="F36" s="219">
        <f t="shared" si="25"/>
        <v>3.6506769635608885E-3</v>
      </c>
      <c r="G36" s="52">
        <f t="shared" si="19"/>
        <v>0.25094621594840832</v>
      </c>
      <c r="I36" s="309">
        <v>711.81299999999976</v>
      </c>
      <c r="J36" s="310">
        <v>796.2660000000003</v>
      </c>
      <c r="K36" s="218">
        <f t="shared" si="20"/>
        <v>2.7745191350739941E-3</v>
      </c>
      <c r="L36" s="219">
        <f t="shared" si="21"/>
        <v>3.3683267923609755E-3</v>
      </c>
      <c r="M36" s="52">
        <f t="shared" si="22"/>
        <v>0.11864492500137054</v>
      </c>
      <c r="O36" s="27">
        <f t="shared" si="17"/>
        <v>2.8906816003638651</v>
      </c>
      <c r="P36" s="143">
        <f t="shared" si="18"/>
        <v>2.5849602971062029</v>
      </c>
      <c r="Q36" s="52">
        <f t="shared" si="23"/>
        <v>-0.10576097458093603</v>
      </c>
    </row>
    <row r="37" spans="1:17" ht="20.100000000000001" customHeight="1">
      <c r="A37" s="8" t="s">
        <v>113</v>
      </c>
      <c r="B37" s="3"/>
      <c r="C37" s="19">
        <v>1238.8499999999997</v>
      </c>
      <c r="D37" s="140">
        <v>719.66</v>
      </c>
      <c r="E37" s="214">
        <f t="shared" si="24"/>
        <v>1.241316881451677E-3</v>
      </c>
      <c r="F37" s="215">
        <f t="shared" si="25"/>
        <v>8.5289678013629152E-4</v>
      </c>
      <c r="G37" s="54">
        <f>(D37-C37)/C37</f>
        <v>-0.41909028534527976</v>
      </c>
      <c r="I37" s="307">
        <v>306.73099999999999</v>
      </c>
      <c r="J37" s="308">
        <v>207.94200000000001</v>
      </c>
      <c r="K37" s="214">
        <f>I37/$I$40</f>
        <v>1.1955823071795283E-3</v>
      </c>
      <c r="L37" s="215">
        <f>J37/$J$40</f>
        <v>8.7962641863036431E-4</v>
      </c>
      <c r="M37" s="54">
        <f>(J37-I37)/I37</f>
        <v>-0.32207047869305677</v>
      </c>
      <c r="O37" s="238">
        <f t="shared" si="17"/>
        <v>2.4759333252613316</v>
      </c>
      <c r="P37" s="239">
        <f t="shared" si="18"/>
        <v>2.8894477947919857</v>
      </c>
      <c r="Q37" s="54">
        <f t="shared" si="23"/>
        <v>0.16701357234125364</v>
      </c>
    </row>
    <row r="38" spans="1:17" ht="20.100000000000001" customHeight="1">
      <c r="A38" s="8" t="s">
        <v>10</v>
      </c>
      <c r="C38" s="19">
        <v>1773.6799999999976</v>
      </c>
      <c r="D38" s="140">
        <v>1716.8999999999996</v>
      </c>
      <c r="E38" s="214">
        <f t="shared" si="24"/>
        <v>1.7772118709232013E-3</v>
      </c>
      <c r="F38" s="215">
        <f t="shared" si="25"/>
        <v>2.0347643078898348E-3</v>
      </c>
      <c r="G38" s="52">
        <f t="shared" si="19"/>
        <v>-3.2012538902168375E-2</v>
      </c>
      <c r="I38" s="307">
        <v>650.72900000000004</v>
      </c>
      <c r="J38" s="308">
        <v>649.61699999999985</v>
      </c>
      <c r="K38" s="214">
        <f t="shared" si="20"/>
        <v>2.5364246821111243E-3</v>
      </c>
      <c r="L38" s="215">
        <f t="shared" si="21"/>
        <v>2.7479791249069513E-3</v>
      </c>
      <c r="M38" s="52">
        <f t="shared" si="22"/>
        <v>-1.7088526867562283E-3</v>
      </c>
      <c r="O38" s="27">
        <f t="shared" si="17"/>
        <v>3.6688072256551401</v>
      </c>
      <c r="P38" s="143">
        <f t="shared" si="18"/>
        <v>3.7836624148174036</v>
      </c>
      <c r="Q38" s="52">
        <f t="shared" si="23"/>
        <v>3.1305866484100657E-2</v>
      </c>
    </row>
    <row r="39" spans="1:17" ht="20.100000000000001" customHeight="1" thickBot="1">
      <c r="A39" s="8" t="s">
        <v>11</v>
      </c>
      <c r="B39" s="10"/>
      <c r="C39" s="21">
        <v>21378.36</v>
      </c>
      <c r="D39" s="142">
        <v>13905.129999999997</v>
      </c>
      <c r="E39" s="220">
        <f>C39/$C$40</f>
        <v>2.142093002845484E-2</v>
      </c>
      <c r="F39" s="221">
        <f>D39/$D$40</f>
        <v>1.6479505050129992E-2</v>
      </c>
      <c r="G39" s="55">
        <f t="shared" si="19"/>
        <v>-0.34956984539506319</v>
      </c>
      <c r="I39" s="311">
        <v>3259.6959999999985</v>
      </c>
      <c r="J39" s="312">
        <v>2609.3250000000003</v>
      </c>
      <c r="K39" s="220">
        <f t="shared" si="20"/>
        <v>1.270570912096879E-2</v>
      </c>
      <c r="L39" s="221">
        <f t="shared" si="21"/>
        <v>1.1037843267799077E-2</v>
      </c>
      <c r="M39" s="55">
        <f t="shared" si="22"/>
        <v>-0.19951891219303841</v>
      </c>
      <c r="O39" s="240">
        <f t="shared" si="17"/>
        <v>1.524764294361213</v>
      </c>
      <c r="P39" s="241">
        <f t="shared" si="18"/>
        <v>1.8765196729552336</v>
      </c>
      <c r="Q39" s="55">
        <f>(P39-O39)/O39</f>
        <v>0.23069492110673115</v>
      </c>
    </row>
    <row r="40" spans="1:17" ht="26.25" customHeight="1" thickBot="1">
      <c r="A40" s="12" t="s">
        <v>12</v>
      </c>
      <c r="B40" s="48"/>
      <c r="C40" s="213">
        <f>C28+C29+C30+C33+C37+C38+C39</f>
        <v>998012.69000000041</v>
      </c>
      <c r="D40" s="226">
        <f>D28+D29+D30+D33+D37+D38+D39</f>
        <v>843783.2300000001</v>
      </c>
      <c r="E40" s="222">
        <f>C40/$C$40</f>
        <v>1</v>
      </c>
      <c r="F40" s="223">
        <f>D40/$D$40</f>
        <v>1</v>
      </c>
      <c r="G40" s="55">
        <f t="shared" si="19"/>
        <v>-0.15453657207505073</v>
      </c>
      <c r="H40" s="1"/>
      <c r="I40" s="213">
        <f>I28+I29+I30+I33+I37+I38+I39</f>
        <v>256553.64600000004</v>
      </c>
      <c r="J40" s="226">
        <f>J28+J29+J30+J33+J37+J38+J39</f>
        <v>236398.08399999997</v>
      </c>
      <c r="K40" s="222">
        <f>K28+K29+K30+K33+K37+K38+K39</f>
        <v>1</v>
      </c>
      <c r="L40" s="223">
        <f>L28+L29+L30+L33+L37+L38+L39</f>
        <v>1</v>
      </c>
      <c r="M40" s="55">
        <f t="shared" si="22"/>
        <v>-7.8562757981619408E-2</v>
      </c>
      <c r="N40" s="1"/>
      <c r="O40" s="24">
        <f t="shared" si="17"/>
        <v>2.5706451287708569</v>
      </c>
      <c r="P40" s="242">
        <f t="shared" si="18"/>
        <v>2.8016447304836807</v>
      </c>
      <c r="Q40" s="55">
        <f>(P40-O40)/O40</f>
        <v>8.9860556452331181E-2</v>
      </c>
    </row>
    <row r="42" spans="1:17">
      <c r="A42" s="1"/>
    </row>
    <row r="43" spans="1:17" ht="8.25" customHeight="1" thickBot="1"/>
    <row r="44" spans="1:17" ht="15" customHeight="1">
      <c r="A44" s="466" t="s">
        <v>15</v>
      </c>
      <c r="B44" s="454"/>
      <c r="C44" s="481" t="s">
        <v>1</v>
      </c>
      <c r="D44" s="482"/>
      <c r="E44" s="479" t="s">
        <v>101</v>
      </c>
      <c r="F44" s="479"/>
      <c r="G44" s="130" t="s">
        <v>0</v>
      </c>
      <c r="I44" s="483">
        <v>1000</v>
      </c>
      <c r="J44" s="482"/>
      <c r="K44" s="479" t="s">
        <v>101</v>
      </c>
      <c r="L44" s="479"/>
      <c r="M44" s="130" t="s">
        <v>0</v>
      </c>
      <c r="O44" s="490" t="s">
        <v>22</v>
      </c>
      <c r="P44" s="479"/>
      <c r="Q44" s="130" t="s">
        <v>0</v>
      </c>
    </row>
    <row r="45" spans="1:17" ht="15" customHeight="1">
      <c r="A45" s="480"/>
      <c r="B45" s="455"/>
      <c r="C45" s="484" t="str">
        <f>C5</f>
        <v>jan-ago</v>
      </c>
      <c r="D45" s="485"/>
      <c r="E45" s="486" t="str">
        <f>C25</f>
        <v>jan-ago</v>
      </c>
      <c r="F45" s="486"/>
      <c r="G45" s="131" t="str">
        <f>G25</f>
        <v>2026 /2025</v>
      </c>
      <c r="I45" s="487" t="str">
        <f>C5</f>
        <v>jan-ago</v>
      </c>
      <c r="J45" s="485"/>
      <c r="K45" s="475" t="str">
        <f>C25</f>
        <v>jan-ago</v>
      </c>
      <c r="L45" s="476"/>
      <c r="M45" s="131" t="str">
        <f>G45</f>
        <v>2026 /2025</v>
      </c>
      <c r="O45" s="487" t="str">
        <f>C5</f>
        <v>jan-ago</v>
      </c>
      <c r="P45" s="485"/>
      <c r="Q45" s="131" t="str">
        <f>Q25</f>
        <v>2026 /2025</v>
      </c>
    </row>
    <row r="46" spans="1:17" ht="15.75" customHeight="1">
      <c r="A46" s="480"/>
      <c r="B46" s="455"/>
      <c r="C46" s="139">
        <f>C6</f>
        <v>2025</v>
      </c>
      <c r="D46" s="137">
        <f>D6</f>
        <v>2026</v>
      </c>
      <c r="E46" s="68">
        <f>C26</f>
        <v>2025</v>
      </c>
      <c r="F46" s="137">
        <f>D26</f>
        <v>2026</v>
      </c>
      <c r="G46" s="131" t="s">
        <v>1</v>
      </c>
      <c r="I46" s="16">
        <f>C6</f>
        <v>2025</v>
      </c>
      <c r="J46" s="138">
        <f>D6</f>
        <v>2026</v>
      </c>
      <c r="K46" s="136">
        <f>C26</f>
        <v>2025</v>
      </c>
      <c r="L46" s="137">
        <f>D26</f>
        <v>2026</v>
      </c>
      <c r="M46" s="260">
        <v>1000</v>
      </c>
      <c r="O46" s="16">
        <f>O26</f>
        <v>2025</v>
      </c>
      <c r="P46" s="138">
        <f>P26</f>
        <v>2026</v>
      </c>
      <c r="Q46" s="131"/>
    </row>
    <row r="47" spans="1:17" s="267" customFormat="1" ht="15.75" customHeight="1">
      <c r="A47" s="23" t="s">
        <v>106</v>
      </c>
      <c r="B47" s="15"/>
      <c r="C47" s="78">
        <f>C48+C49</f>
        <v>662630.78000000026</v>
      </c>
      <c r="D47" s="210">
        <f>D48+D49</f>
        <v>645554.48000000045</v>
      </c>
      <c r="E47" s="216">
        <f>C47/$C$60</f>
        <v>0.52152192105647188</v>
      </c>
      <c r="F47" s="217">
        <f>D47/$D$60</f>
        <v>0.53028826518122918</v>
      </c>
      <c r="G47" s="53">
        <f>(D47-C47)/C47</f>
        <v>-2.5770459983763216E-2</v>
      </c>
      <c r="H47"/>
      <c r="I47" s="78">
        <f>I48+I49</f>
        <v>208171.538</v>
      </c>
      <c r="J47" s="210">
        <f>J48+J49</f>
        <v>201046.01300000004</v>
      </c>
      <c r="K47" s="216">
        <f>I47/$I$60</f>
        <v>0.60006530421784676</v>
      </c>
      <c r="L47" s="217">
        <f>J47/$J$60</f>
        <v>0.60994727260013148</v>
      </c>
      <c r="M47" s="53">
        <f>(J47-I47)/I47</f>
        <v>-3.422910292376264E-2</v>
      </c>
      <c r="N47"/>
      <c r="O47" s="63">
        <f t="shared" ref="O47" si="26">(I47/C47)*10</f>
        <v>3.1415917322766069</v>
      </c>
      <c r="P47" s="237">
        <f t="shared" ref="P47" si="27">(J47/D47)*10</f>
        <v>3.1143152007867703</v>
      </c>
      <c r="Q47" s="53">
        <f>(P47-O47)/O47</f>
        <v>-8.6823921802436973E-3</v>
      </c>
    </row>
    <row r="48" spans="1:17" ht="20.100000000000001" customHeight="1">
      <c r="A48" s="8" t="s">
        <v>4</v>
      </c>
      <c r="C48" s="19">
        <v>350477.31000000029</v>
      </c>
      <c r="D48" s="140">
        <v>324488.66000000032</v>
      </c>
      <c r="E48" s="214">
        <f>C48/$C$60</f>
        <v>0.27584230240240981</v>
      </c>
      <c r="F48" s="215">
        <f>D48/$D$60</f>
        <v>0.26654997202154307</v>
      </c>
      <c r="G48" s="52">
        <f>(D48-C48)/C48</f>
        <v>-7.4152161234060904E-2</v>
      </c>
      <c r="I48" s="307">
        <v>127056.71999999997</v>
      </c>
      <c r="J48" s="308">
        <v>117838.96400000005</v>
      </c>
      <c r="K48" s="214">
        <f>I48/$I$60</f>
        <v>0.36624761517456705</v>
      </c>
      <c r="L48" s="215">
        <f>J48/$J$60</f>
        <v>0.35750798349741503</v>
      </c>
      <c r="M48" s="52">
        <f>(J48-I48)/I48</f>
        <v>-7.2548354782021152E-2</v>
      </c>
      <c r="O48" s="27">
        <f t="shared" ref="O48:O60" si="28">(I48/C48)*10</f>
        <v>3.6252480938066967</v>
      </c>
      <c r="P48" s="143">
        <f t="shared" ref="P48:P60" si="29">(J48/D48)*10</f>
        <v>3.6315279553991173</v>
      </c>
      <c r="Q48" s="52">
        <f>(P48-O48)/O48</f>
        <v>1.7322570565995357E-3</v>
      </c>
    </row>
    <row r="49" spans="1:17" ht="20.100000000000001" customHeight="1">
      <c r="A49" s="8" t="s">
        <v>5</v>
      </c>
      <c r="C49" s="19">
        <v>312153.46999999991</v>
      </c>
      <c r="D49" s="140">
        <v>321065.82000000007</v>
      </c>
      <c r="E49" s="214">
        <f>C49/$C$60</f>
        <v>0.24567961865406199</v>
      </c>
      <c r="F49" s="215">
        <f>D49/$D$60</f>
        <v>0.26373829315968611</v>
      </c>
      <c r="G49" s="52">
        <f>(D49-C49)/C49</f>
        <v>2.8551180289618928E-2</v>
      </c>
      <c r="I49" s="307">
        <v>81114.818000000028</v>
      </c>
      <c r="J49" s="308">
        <v>83207.04899999997</v>
      </c>
      <c r="K49" s="214">
        <f>I49/$I$60</f>
        <v>0.23381768904327974</v>
      </c>
      <c r="L49" s="215">
        <f>J49/$J$60</f>
        <v>0.25243928910271635</v>
      </c>
      <c r="M49" s="52">
        <f>(J49-I49)/I49</f>
        <v>2.5793449971125385E-2</v>
      </c>
      <c r="O49" s="27">
        <f t="shared" si="28"/>
        <v>2.5985557040259732</v>
      </c>
      <c r="P49" s="143">
        <f t="shared" si="29"/>
        <v>2.5915885097952795</v>
      </c>
      <c r="Q49" s="52">
        <f>(P49-O49)/O49</f>
        <v>-2.6811794797776856E-3</v>
      </c>
    </row>
    <row r="50" spans="1:17" ht="20.100000000000001" customHeight="1">
      <c r="A50" s="23" t="s">
        <v>38</v>
      </c>
      <c r="B50" s="15"/>
      <c r="C50" s="78">
        <f>C51+C52</f>
        <v>506951.35000000114</v>
      </c>
      <c r="D50" s="210">
        <f>D51+D52</f>
        <v>479767.51000000018</v>
      </c>
      <c r="E50" s="216">
        <f>C50/$C$60</f>
        <v>0.39899480964976053</v>
      </c>
      <c r="F50" s="217">
        <f>D50/$D$60</f>
        <v>0.39410319105556813</v>
      </c>
      <c r="G50" s="53">
        <f>(D50-C50)/C50</f>
        <v>-5.3622186823254134E-2</v>
      </c>
      <c r="I50" s="78">
        <f>I51+I52</f>
        <v>63561.51300000005</v>
      </c>
      <c r="J50" s="210">
        <f>J51+J52</f>
        <v>59511.161999999982</v>
      </c>
      <c r="K50" s="216">
        <f>I50/$I$60</f>
        <v>0.1832193728370862</v>
      </c>
      <c r="L50" s="217">
        <f>J50/$J$60</f>
        <v>0.18054907137683235</v>
      </c>
      <c r="M50" s="53">
        <f>(J50-I50)/I50</f>
        <v>-6.3723325780493376E-2</v>
      </c>
      <c r="O50" s="63">
        <f t="shared" si="28"/>
        <v>1.2537990677014648</v>
      </c>
      <c r="P50" s="237">
        <f t="shared" si="29"/>
        <v>1.2404166759854154</v>
      </c>
      <c r="Q50" s="53">
        <f>(P50-O50)/O50</f>
        <v>-1.0673473972653957E-2</v>
      </c>
    </row>
    <row r="51" spans="1:17" ht="20.100000000000001" customHeight="1">
      <c r="A51" s="8"/>
      <c r="B51" t="s">
        <v>6</v>
      </c>
      <c r="C51" s="31">
        <v>498791.57000000111</v>
      </c>
      <c r="D51" s="141">
        <v>471211.4000000002</v>
      </c>
      <c r="E51" s="214">
        <f t="shared" ref="E51:E57" si="30">C51/$C$60</f>
        <v>0.39257267492641096</v>
      </c>
      <c r="F51" s="215">
        <f t="shared" ref="F51:F57" si="31">D51/$D$60</f>
        <v>0.38707480713265002</v>
      </c>
      <c r="G51" s="52">
        <f t="shared" ref="G51:G59" si="32">(D51-C51)/C51</f>
        <v>-5.5293977803195137E-2</v>
      </c>
      <c r="I51" s="31">
        <v>61510.728000000054</v>
      </c>
      <c r="J51" s="141">
        <v>57291.614999999983</v>
      </c>
      <c r="K51" s="214">
        <f t="shared" ref="K51:K58" si="33">I51/$I$60</f>
        <v>0.17730787822675961</v>
      </c>
      <c r="L51" s="215">
        <f t="shared" ref="L51:L58" si="34">J51/$J$60</f>
        <v>0.17381525647119778</v>
      </c>
      <c r="M51" s="52">
        <f t="shared" ref="M51:M58" si="35">(J51-I51)/I51</f>
        <v>-6.8591498380576252E-2</v>
      </c>
      <c r="O51" s="27">
        <f t="shared" si="28"/>
        <v>1.2331950197153476</v>
      </c>
      <c r="P51" s="143">
        <f t="shared" si="29"/>
        <v>1.2158367772935876</v>
      </c>
      <c r="Q51" s="52">
        <f t="shared" ref="Q51:Q58" si="36">(P51-O51)/O51</f>
        <v>-1.4075829162662935E-2</v>
      </c>
    </row>
    <row r="52" spans="1:17" ht="20.100000000000001" customHeight="1">
      <c r="A52" s="8"/>
      <c r="B52" t="s">
        <v>39</v>
      </c>
      <c r="C52" s="31">
        <v>8159.7800000000025</v>
      </c>
      <c r="D52" s="141">
        <v>8556.110000000006</v>
      </c>
      <c r="E52" s="218">
        <f t="shared" si="30"/>
        <v>6.4221347233495213E-3</v>
      </c>
      <c r="F52" s="219">
        <f t="shared" si="31"/>
        <v>7.0283839229181196E-3</v>
      </c>
      <c r="G52" s="52">
        <f t="shared" si="32"/>
        <v>4.8571162457811783E-2</v>
      </c>
      <c r="I52" s="31">
        <v>2050.784999999998</v>
      </c>
      <c r="J52" s="141">
        <v>2219.5469999999987</v>
      </c>
      <c r="K52" s="218">
        <f t="shared" si="33"/>
        <v>5.9114946103265842E-3</v>
      </c>
      <c r="L52" s="219">
        <f t="shared" si="34"/>
        <v>6.7338149056345763E-3</v>
      </c>
      <c r="M52" s="52">
        <f t="shared" si="35"/>
        <v>8.2291415238555377E-2</v>
      </c>
      <c r="O52" s="27">
        <f t="shared" si="28"/>
        <v>2.5132846718906605</v>
      </c>
      <c r="P52" s="143">
        <f t="shared" si="29"/>
        <v>2.5941076026371763</v>
      </c>
      <c r="Q52" s="52">
        <f t="shared" si="36"/>
        <v>3.2158287380042547E-2</v>
      </c>
    </row>
    <row r="53" spans="1:17" ht="20.100000000000001" customHeight="1">
      <c r="A53" s="23" t="s">
        <v>112</v>
      </c>
      <c r="B53" s="15"/>
      <c r="C53" s="78">
        <f>SUM(C54:C56)</f>
        <v>76638.699999999983</v>
      </c>
      <c r="D53" s="210">
        <f>SUM(D54:D56)</f>
        <v>70781.239999999991</v>
      </c>
      <c r="E53" s="216">
        <f>C53/$C$60</f>
        <v>6.0318299809843733E-2</v>
      </c>
      <c r="F53" s="217">
        <f>D53/$D$60</f>
        <v>5.8142979608748431E-2</v>
      </c>
      <c r="G53" s="53">
        <f>(D53-C53)/C53</f>
        <v>-7.6429532338100639E-2</v>
      </c>
      <c r="I53" s="78">
        <f>SUM(I54:I56)</f>
        <v>65607.140000000029</v>
      </c>
      <c r="J53" s="210">
        <f>SUM(J54:J56)</f>
        <v>60323.111000000034</v>
      </c>
      <c r="K53" s="216">
        <f t="shared" si="33"/>
        <v>0.18911599924367606</v>
      </c>
      <c r="L53" s="217">
        <f t="shared" si="34"/>
        <v>0.18301241830249576</v>
      </c>
      <c r="M53" s="53">
        <f t="shared" si="35"/>
        <v>-8.0540456419834677E-2</v>
      </c>
      <c r="O53" s="63">
        <f t="shared" si="28"/>
        <v>8.5605757926478461</v>
      </c>
      <c r="P53" s="237">
        <f t="shared" si="29"/>
        <v>8.5224716323138789</v>
      </c>
      <c r="Q53" s="53">
        <f t="shared" si="36"/>
        <v>-4.4511211928866352E-3</v>
      </c>
    </row>
    <row r="54" spans="1:17" ht="20.100000000000001" customHeight="1">
      <c r="A54" s="8"/>
      <c r="B54" s="3" t="s">
        <v>7</v>
      </c>
      <c r="C54" s="31">
        <v>69495.25999999998</v>
      </c>
      <c r="D54" s="141">
        <v>63818.299999999988</v>
      </c>
      <c r="E54" s="214">
        <f>C54/$C$60</f>
        <v>5.4696072976747265E-2</v>
      </c>
      <c r="F54" s="215">
        <f>D54/$D$60</f>
        <v>5.2423299105313632E-2</v>
      </c>
      <c r="G54" s="52">
        <f>(D54-C54)/C54</f>
        <v>-8.1688448967598554E-2</v>
      </c>
      <c r="I54" s="31">
        <v>59679.592000000026</v>
      </c>
      <c r="J54" s="141">
        <v>54450.211000000032</v>
      </c>
      <c r="K54" s="214">
        <f t="shared" si="33"/>
        <v>0.17202953330285234</v>
      </c>
      <c r="L54" s="215">
        <f t="shared" si="34"/>
        <v>0.16519480887169688</v>
      </c>
      <c r="M54" s="52">
        <f t="shared" si="35"/>
        <v>-8.7624275313410174E-2</v>
      </c>
      <c r="O54" s="27">
        <f t="shared" si="28"/>
        <v>8.5875773398070656</v>
      </c>
      <c r="P54" s="143">
        <f t="shared" si="29"/>
        <v>8.5320685446024171</v>
      </c>
      <c r="Q54" s="52">
        <f t="shared" si="36"/>
        <v>-6.4638480689241237E-3</v>
      </c>
    </row>
    <row r="55" spans="1:17" ht="20.100000000000001" customHeight="1">
      <c r="A55" s="8"/>
      <c r="B55" s="3" t="s">
        <v>8</v>
      </c>
      <c r="C55" s="31">
        <v>6116.8000000000011</v>
      </c>
      <c r="D55" s="141">
        <v>5875.6100000000015</v>
      </c>
      <c r="E55" s="214">
        <f t="shared" si="30"/>
        <v>4.8142123532478017E-3</v>
      </c>
      <c r="F55" s="215">
        <f t="shared" si="31"/>
        <v>4.8264974224661574E-3</v>
      </c>
      <c r="G55" s="52">
        <f t="shared" si="32"/>
        <v>-3.9430748103583498E-2</v>
      </c>
      <c r="I55" s="31">
        <v>5237.0880000000006</v>
      </c>
      <c r="J55" s="141">
        <v>4880.2270000000017</v>
      </c>
      <c r="K55" s="214">
        <f t="shared" si="33"/>
        <v>1.5096179017208564E-2</v>
      </c>
      <c r="L55" s="215">
        <f t="shared" si="34"/>
        <v>1.4805969558419058E-2</v>
      </c>
      <c r="M55" s="52">
        <f t="shared" si="35"/>
        <v>-6.8141112007283233E-2</v>
      </c>
      <c r="O55" s="27">
        <f t="shared" si="28"/>
        <v>8.5618100967826312</v>
      </c>
      <c r="P55" s="143">
        <f t="shared" si="29"/>
        <v>8.3059069611495655</v>
      </c>
      <c r="Q55" s="52">
        <f t="shared" si="36"/>
        <v>-2.9888905820187404E-2</v>
      </c>
    </row>
    <row r="56" spans="1:17" ht="20.100000000000001" customHeight="1">
      <c r="A56" s="32"/>
      <c r="B56" s="33" t="s">
        <v>9</v>
      </c>
      <c r="C56" s="211">
        <v>1026.6399999999999</v>
      </c>
      <c r="D56" s="212">
        <v>1087.3300000000002</v>
      </c>
      <c r="E56" s="218">
        <f t="shared" si="30"/>
        <v>8.0801447984866625E-4</v>
      </c>
      <c r="F56" s="219">
        <f t="shared" si="31"/>
        <v>8.9318308096863585E-4</v>
      </c>
      <c r="G56" s="52">
        <f t="shared" si="32"/>
        <v>5.9115171822645023E-2</v>
      </c>
      <c r="I56" s="211">
        <v>690.45999999999981</v>
      </c>
      <c r="J56" s="212">
        <v>992.67299999999966</v>
      </c>
      <c r="K56" s="218">
        <f t="shared" si="33"/>
        <v>1.9902869236151505E-3</v>
      </c>
      <c r="L56" s="219">
        <f t="shared" si="34"/>
        <v>3.0116398723798116E-3</v>
      </c>
      <c r="M56" s="52">
        <f t="shared" si="35"/>
        <v>0.43769805636821818</v>
      </c>
      <c r="O56" s="27">
        <f t="shared" si="28"/>
        <v>6.7254344268682296</v>
      </c>
      <c r="P56" s="143">
        <f t="shared" si="29"/>
        <v>9.1294547193584243</v>
      </c>
      <c r="Q56" s="52">
        <f t="shared" si="36"/>
        <v>0.35745204545985776</v>
      </c>
    </row>
    <row r="57" spans="1:17" ht="20.100000000000001" customHeight="1">
      <c r="A57" s="8" t="s">
        <v>113</v>
      </c>
      <c r="B57" s="3"/>
      <c r="C57" s="19">
        <v>717.02999999999929</v>
      </c>
      <c r="D57" s="140">
        <v>1013.7599999999998</v>
      </c>
      <c r="E57" s="214">
        <f t="shared" si="30"/>
        <v>5.643366929847743E-4</v>
      </c>
      <c r="F57" s="215">
        <f t="shared" si="31"/>
        <v>8.3274928509538407E-4</v>
      </c>
      <c r="G57" s="54">
        <f t="shared" si="32"/>
        <v>0.4138320572361</v>
      </c>
      <c r="I57" s="19">
        <v>892.39299999999992</v>
      </c>
      <c r="J57" s="140">
        <v>482.31499999999988</v>
      </c>
      <c r="K57" s="214">
        <f t="shared" si="33"/>
        <v>2.5723693170143025E-3</v>
      </c>
      <c r="L57" s="215">
        <f t="shared" si="34"/>
        <v>1.463280541574989E-3</v>
      </c>
      <c r="M57" s="54">
        <f t="shared" si="35"/>
        <v>-0.4595262401206644</v>
      </c>
      <c r="O57" s="238">
        <f t="shared" si="28"/>
        <v>12.445685675634223</v>
      </c>
      <c r="P57" s="239">
        <f t="shared" si="29"/>
        <v>4.7576842645202024</v>
      </c>
      <c r="Q57" s="54">
        <f t="shared" si="36"/>
        <v>-0.61772421475864137</v>
      </c>
    </row>
    <row r="58" spans="1:17" ht="20.100000000000001" customHeight="1">
      <c r="A58" s="8" t="s">
        <v>10</v>
      </c>
      <c r="C58" s="19">
        <v>9641.4700000000157</v>
      </c>
      <c r="D58" s="140">
        <v>8755.190000000006</v>
      </c>
      <c r="E58" s="214">
        <f>C58/$C$60</f>
        <v>7.5882951833422954E-3</v>
      </c>
      <c r="F58" s="215">
        <f>D58/$D$60</f>
        <v>7.1919174295437399E-3</v>
      </c>
      <c r="G58" s="52">
        <f t="shared" si="32"/>
        <v>-9.1923741919023583E-2</v>
      </c>
      <c r="I58" s="19">
        <v>6067.5139999999947</v>
      </c>
      <c r="J58" s="140">
        <v>5987.8410000000031</v>
      </c>
      <c r="K58" s="214">
        <f t="shared" si="33"/>
        <v>1.7489925228183892E-2</v>
      </c>
      <c r="L58" s="215">
        <f t="shared" si="34"/>
        <v>1.8166325371064409E-2</v>
      </c>
      <c r="M58" s="52">
        <f t="shared" si="35"/>
        <v>-1.3131078065908321E-2</v>
      </c>
      <c r="O58" s="27">
        <f t="shared" si="28"/>
        <v>6.2931420208743951</v>
      </c>
      <c r="P58" s="143">
        <f t="shared" si="29"/>
        <v>6.8391902403031786</v>
      </c>
      <c r="Q58" s="52">
        <f t="shared" si="36"/>
        <v>8.6768774265309406E-2</v>
      </c>
    </row>
    <row r="59" spans="1:17" ht="20.100000000000001" customHeight="1" thickBot="1">
      <c r="A59" s="8" t="s">
        <v>11</v>
      </c>
      <c r="B59" s="10"/>
      <c r="C59" s="21">
        <v>13991.960000000001</v>
      </c>
      <c r="D59" s="142">
        <v>11493.02</v>
      </c>
      <c r="E59" s="220">
        <f>C59/$C$60</f>
        <v>1.1012337607596963E-2</v>
      </c>
      <c r="F59" s="221">
        <f>D59/$D$60</f>
        <v>9.4408974398150977E-3</v>
      </c>
      <c r="G59" s="55">
        <f t="shared" si="32"/>
        <v>-0.17859828072693176</v>
      </c>
      <c r="I59" s="21">
        <v>2614.7069999999994</v>
      </c>
      <c r="J59" s="142">
        <v>2261.6769999999992</v>
      </c>
      <c r="K59" s="220">
        <f>I59/$I$60</f>
        <v>7.5370291561929724E-3</v>
      </c>
      <c r="L59" s="221">
        <f>J59/$J$60</f>
        <v>6.8616318079008452E-3</v>
      </c>
      <c r="M59" s="55">
        <f>(J59-I59)/I59</f>
        <v>-0.13501704015019667</v>
      </c>
      <c r="O59" s="240">
        <f t="shared" si="28"/>
        <v>1.8687210369383556</v>
      </c>
      <c r="P59" s="241">
        <f t="shared" si="29"/>
        <v>1.9678700637430362</v>
      </c>
      <c r="Q59" s="55">
        <f>(P59-O59)/O59</f>
        <v>5.3057157727042441E-2</v>
      </c>
    </row>
    <row r="60" spans="1:17" ht="26.25" customHeight="1" thickBot="1">
      <c r="A60" s="12" t="s">
        <v>12</v>
      </c>
      <c r="B60" s="48"/>
      <c r="C60" s="213">
        <f>C48+C49+C50+C53+C57+C58+C59</f>
        <v>1270571.2900000012</v>
      </c>
      <c r="D60" s="226">
        <f>D48+D49+D50+D53+D57+D58+D59</f>
        <v>1217365.2000000007</v>
      </c>
      <c r="E60" s="222">
        <f>E48+E49+E50+E53+E57+E58+E59</f>
        <v>1</v>
      </c>
      <c r="F60" s="223">
        <f>F48+F49+F50+F53+F57+F58+F59</f>
        <v>1</v>
      </c>
      <c r="G60" s="55">
        <f>(D60-C60)/C60</f>
        <v>-4.1875721904593405E-2</v>
      </c>
      <c r="H60" s="1"/>
      <c r="I60" s="213">
        <f>I48+I49+I50+I53+I57+I58+I59</f>
        <v>346914.80499999999</v>
      </c>
      <c r="J60" s="226">
        <f>J48+J49+J50+J53+J57+J58+J59</f>
        <v>329612.11900000012</v>
      </c>
      <c r="K60" s="222">
        <f>K48+K49+K50+K53+K57+K58+K59</f>
        <v>1.0000000000000002</v>
      </c>
      <c r="L60" s="223">
        <f>L48+L49+L50+L53+L57+L58+L59</f>
        <v>0.99999999999999967</v>
      </c>
      <c r="M60" s="55">
        <f>(J60-I60)/I60</f>
        <v>-4.9875893881207722E-2</v>
      </c>
      <c r="N60" s="1"/>
      <c r="O60" s="24">
        <f t="shared" si="28"/>
        <v>2.7303844162888309</v>
      </c>
      <c r="P60" s="242">
        <f t="shared" si="29"/>
        <v>2.7075861787407751</v>
      </c>
      <c r="Q60" s="55">
        <f>(P60-O60)/O60</f>
        <v>-8.3498270104556873E-3</v>
      </c>
    </row>
    <row r="63" spans="1:17">
      <c r="D63" s="2"/>
      <c r="E63" s="2"/>
      <c r="F63" s="2"/>
      <c r="G63" s="2"/>
      <c r="H63" s="2"/>
      <c r="I63" s="2"/>
      <c r="J63" s="2"/>
    </row>
    <row r="66" spans="3:13">
      <c r="C66" s="119"/>
      <c r="D66" s="119"/>
      <c r="E66" s="119"/>
      <c r="F66" s="119"/>
      <c r="G66" s="119"/>
      <c r="I66" s="119"/>
      <c r="J66" s="119"/>
      <c r="K66" s="119"/>
      <c r="L66" s="119"/>
      <c r="M66" s="119"/>
    </row>
    <row r="68" spans="3:13">
      <c r="M68" s="119"/>
    </row>
    <row r="69" spans="3:13">
      <c r="G69" s="119"/>
    </row>
  </sheetData>
  <customSheetViews>
    <customSheetView guid="{D2454DF7-9151-402B-B9E4-208D72282370}" showGridLines="0" fitToPage="1" hiddenColumns="1">
      <selection activeCell="B11" sqref="B11:O11"/>
      <pageMargins left="0.31496062992125984" right="0.31496062992125984" top="0.35433070866141736" bottom="0.35433070866141736" header="0.31496062992125984" footer="0.31496062992125984"/>
      <pageSetup paperSize="9" scale="56" orientation="portrait" r:id="rId1"/>
    </customSheetView>
  </customSheetViews>
  <mergeCells count="34">
    <mergeCell ref="O45:P45"/>
    <mergeCell ref="O4:P4"/>
    <mergeCell ref="O5:P5"/>
    <mergeCell ref="O24:P24"/>
    <mergeCell ref="O25:P25"/>
    <mergeCell ref="O44:P44"/>
    <mergeCell ref="I4:J4"/>
    <mergeCell ref="I5:J5"/>
    <mergeCell ref="K5:L5"/>
    <mergeCell ref="I24:J24"/>
    <mergeCell ref="A4:B6"/>
    <mergeCell ref="E4:F4"/>
    <mergeCell ref="A24:B26"/>
    <mergeCell ref="C24:D24"/>
    <mergeCell ref="C25:D25"/>
    <mergeCell ref="E25:F25"/>
    <mergeCell ref="E24:F24"/>
    <mergeCell ref="D22:E22"/>
    <mergeCell ref="K45:L45"/>
    <mergeCell ref="K4:L4"/>
    <mergeCell ref="K24:L24"/>
    <mergeCell ref="K44:L44"/>
    <mergeCell ref="A44:B46"/>
    <mergeCell ref="C44:D44"/>
    <mergeCell ref="I44:J44"/>
    <mergeCell ref="C45:D45"/>
    <mergeCell ref="E45:F45"/>
    <mergeCell ref="I45:J45"/>
    <mergeCell ref="E44:F44"/>
    <mergeCell ref="I25:J25"/>
    <mergeCell ref="K25:L25"/>
    <mergeCell ref="C4:D4"/>
    <mergeCell ref="C5:D5"/>
    <mergeCell ref="E5:F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9" orientation="landscape" r:id="rId2"/>
  <ignoredErrors>
    <ignoredError sqref="E13:G13 H13:J13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8AE5CAA7-B695-41B5-B803-56EFFDF34D1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G7</xm:sqref>
        </x14:conditionalFormatting>
        <x14:conditionalFormatting xmlns:xm="http://schemas.microsoft.com/office/excel/2006/main">
          <x14:cfRule type="iconSet" priority="247" id="{175EAEC1-69B6-4BF0-BC98-45FB0437481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G8:G20 G22</xm:sqref>
        </x14:conditionalFormatting>
        <x14:conditionalFormatting xmlns:xm="http://schemas.microsoft.com/office/excel/2006/main">
          <x14:cfRule type="iconSet" priority="7" id="{D26DEDB2-B5E1-405A-B256-8B802EFA6D7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G27</xm:sqref>
        </x14:conditionalFormatting>
        <x14:conditionalFormatting xmlns:xm="http://schemas.microsoft.com/office/excel/2006/main">
          <x14:cfRule type="iconSet" priority="248" id="{4B18F59D-C7D3-4008-A727-25B83564ED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G28:G40</xm:sqref>
        </x14:conditionalFormatting>
        <x14:conditionalFormatting xmlns:xm="http://schemas.microsoft.com/office/excel/2006/main">
          <x14:cfRule type="iconSet" priority="4" id="{B84B7BF2-AADD-499C-8DE7-BA2CB270FB9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G47</xm:sqref>
        </x14:conditionalFormatting>
        <x14:conditionalFormatting xmlns:xm="http://schemas.microsoft.com/office/excel/2006/main">
          <x14:cfRule type="iconSet" priority="249" id="{32B6219A-ED3A-4ED2-8B5E-3618575A195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G48:G60</xm:sqref>
        </x14:conditionalFormatting>
        <x14:conditionalFormatting xmlns:xm="http://schemas.microsoft.com/office/excel/2006/main">
          <x14:cfRule type="iconSet" priority="11" id="{1E9401B1-CEC4-44EB-A030-D49D7D25BD3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M7</xm:sqref>
        </x14:conditionalFormatting>
        <x14:conditionalFormatting xmlns:xm="http://schemas.microsoft.com/office/excel/2006/main">
          <x14:cfRule type="iconSet" priority="250" id="{3F3808E6-41D0-41A4-BEC7-146C0F8F6C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M8:M20</xm:sqref>
        </x14:conditionalFormatting>
        <x14:conditionalFormatting xmlns:xm="http://schemas.microsoft.com/office/excel/2006/main">
          <x14:cfRule type="iconSet" priority="8" id="{8B8A7EDA-C07A-4389-B4A0-6611008F821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M27</xm:sqref>
        </x14:conditionalFormatting>
        <x14:conditionalFormatting xmlns:xm="http://schemas.microsoft.com/office/excel/2006/main">
          <x14:cfRule type="iconSet" priority="251" id="{37AD2CE7-68EB-4720-A686-6ED8E18D10C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M28:M40</xm:sqref>
        </x14:conditionalFormatting>
        <x14:conditionalFormatting xmlns:xm="http://schemas.microsoft.com/office/excel/2006/main">
          <x14:cfRule type="iconSet" priority="5" id="{FFA9C176-35FF-4E92-8465-1F6D501A34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M47</xm:sqref>
        </x14:conditionalFormatting>
        <x14:conditionalFormatting xmlns:xm="http://schemas.microsoft.com/office/excel/2006/main">
          <x14:cfRule type="iconSet" priority="252" id="{396467D4-38FC-4CB5-8030-9947C326A35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M48:M60</xm:sqref>
        </x14:conditionalFormatting>
        <x14:conditionalFormatting xmlns:xm="http://schemas.microsoft.com/office/excel/2006/main">
          <x14:cfRule type="iconSet" priority="9" id="{76829993-51DB-449E-9A5F-7B6BDD2983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Q7</xm:sqref>
        </x14:conditionalFormatting>
        <x14:conditionalFormatting xmlns:xm="http://schemas.microsoft.com/office/excel/2006/main">
          <x14:cfRule type="iconSet" priority="28" id="{8A96D951-0E9F-4C8B-ACEF-0402B82FAA2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Q8:Q20</xm:sqref>
        </x14:conditionalFormatting>
        <x14:conditionalFormatting xmlns:xm="http://schemas.microsoft.com/office/excel/2006/main">
          <x14:cfRule type="iconSet" priority="6" id="{A502AC78-A192-40A3-B62B-3EEB7327610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Q27</xm:sqref>
        </x14:conditionalFormatting>
        <x14:conditionalFormatting xmlns:xm="http://schemas.microsoft.com/office/excel/2006/main">
          <x14:cfRule type="iconSet" priority="18" id="{A903B1F2-257E-48C8-AA1F-710D0D5C2DA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Q28:Q40</xm:sqref>
        </x14:conditionalFormatting>
        <x14:conditionalFormatting xmlns:xm="http://schemas.microsoft.com/office/excel/2006/main">
          <x14:cfRule type="iconSet" priority="1" id="{A2DACCF3-D0E6-4C6F-82BE-ADF4684202D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Q47</xm:sqref>
        </x14:conditionalFormatting>
        <x14:conditionalFormatting xmlns:xm="http://schemas.microsoft.com/office/excel/2006/main">
          <x14:cfRule type="iconSet" priority="2" id="{23EA9779-3196-47A6-A711-C23BCFC30BD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Q48:Q60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9C5C-411A-41B6-AF46-E45E50D54CDD}">
  <sheetPr>
    <pageSetUpPr fitToPage="1"/>
  </sheetPr>
  <dimension ref="A1:T69"/>
  <sheetViews>
    <sheetView showGridLines="0" topLeftCell="A10" zoomScaleNormal="100" workbookViewId="0">
      <selection activeCell="M37" sqref="M37"/>
    </sheetView>
  </sheetViews>
  <sheetFormatPr defaultRowHeight="15"/>
  <cols>
    <col min="1" max="1" width="3.140625" customWidth="1"/>
    <col min="2" max="2" width="28.7109375" customWidth="1"/>
    <col min="5" max="6" width="9.140625" customWidth="1"/>
    <col min="7" max="7" width="10.85546875" customWidth="1"/>
    <col min="8" max="8" width="1.85546875" customWidth="1"/>
    <col min="11" max="12" width="9.140625" customWidth="1"/>
    <col min="13" max="13" width="10.85546875" customWidth="1"/>
    <col min="14" max="14" width="1.85546875" customWidth="1"/>
    <col min="16" max="16" width="9.140625" style="34"/>
    <col min="17" max="17" width="10.85546875" customWidth="1"/>
  </cols>
  <sheetData>
    <row r="1" spans="1:20" ht="15.75">
      <c r="A1" s="4" t="s">
        <v>210</v>
      </c>
    </row>
    <row r="3" spans="1:20" ht="8.25" customHeight="1" thickBot="1">
      <c r="Q3" s="10"/>
    </row>
    <row r="4" spans="1:20">
      <c r="A4" s="466" t="s">
        <v>3</v>
      </c>
      <c r="B4" s="454"/>
      <c r="C4" s="481" t="s">
        <v>1</v>
      </c>
      <c r="D4" s="482"/>
      <c r="E4" s="479" t="s">
        <v>100</v>
      </c>
      <c r="F4" s="479"/>
      <c r="G4" s="130" t="s">
        <v>0</v>
      </c>
      <c r="I4" s="483">
        <v>1000</v>
      </c>
      <c r="J4" s="479"/>
      <c r="K4" s="477" t="s">
        <v>100</v>
      </c>
      <c r="L4" s="478"/>
      <c r="M4" s="130" t="s">
        <v>0</v>
      </c>
      <c r="O4" s="490" t="s">
        <v>22</v>
      </c>
      <c r="P4" s="479"/>
      <c r="Q4" s="130" t="s">
        <v>0</v>
      </c>
    </row>
    <row r="5" spans="1:20">
      <c r="A5" s="480"/>
      <c r="B5" s="455"/>
      <c r="C5" s="484" t="s">
        <v>79</v>
      </c>
      <c r="D5" s="485"/>
      <c r="E5" s="486" t="str">
        <f>C5</f>
        <v>agosto</v>
      </c>
      <c r="F5" s="486"/>
      <c r="G5" s="131" t="s">
        <v>150</v>
      </c>
      <c r="I5" s="487" t="str">
        <f>C5</f>
        <v>agosto</v>
      </c>
      <c r="J5" s="486"/>
      <c r="K5" s="488" t="str">
        <f>C5</f>
        <v>agosto</v>
      </c>
      <c r="L5" s="476"/>
      <c r="M5" s="131" t="str">
        <f>G5</f>
        <v>2026 /2025</v>
      </c>
      <c r="O5" s="487" t="str">
        <f>C5</f>
        <v>agosto</v>
      </c>
      <c r="P5" s="485"/>
      <c r="Q5" s="131" t="str">
        <f>G5</f>
        <v>2026 /2025</v>
      </c>
    </row>
    <row r="6" spans="1:20" ht="19.5" customHeight="1">
      <c r="A6" s="480"/>
      <c r="B6" s="455"/>
      <c r="C6" s="139">
        <v>2025</v>
      </c>
      <c r="D6" s="137">
        <v>2026</v>
      </c>
      <c r="E6" s="68">
        <f>C6</f>
        <v>2025</v>
      </c>
      <c r="F6" s="137">
        <f>D6</f>
        <v>2026</v>
      </c>
      <c r="G6" s="131" t="s">
        <v>1</v>
      </c>
      <c r="I6" s="16">
        <f>C6</f>
        <v>2025</v>
      </c>
      <c r="J6" s="138">
        <f>D6</f>
        <v>2026</v>
      </c>
      <c r="K6" s="136">
        <f>E6</f>
        <v>2025</v>
      </c>
      <c r="L6" s="137">
        <f>D6</f>
        <v>2026</v>
      </c>
      <c r="M6" s="260">
        <v>1000</v>
      </c>
      <c r="O6" s="16">
        <f>C6</f>
        <v>2025</v>
      </c>
      <c r="P6" s="138">
        <f>D6</f>
        <v>2026</v>
      </c>
      <c r="Q6" s="131"/>
    </row>
    <row r="7" spans="1:20" ht="19.5" customHeight="1">
      <c r="A7" s="23" t="s">
        <v>106</v>
      </c>
      <c r="B7" s="15"/>
      <c r="C7" s="78">
        <f>C8+C9</f>
        <v>106356.34000000005</v>
      </c>
      <c r="D7" s="210">
        <f>D8+D9</f>
        <v>103303.19999999992</v>
      </c>
      <c r="E7" s="216">
        <f t="shared" ref="E7:E19" si="0">C7/$C$20</f>
        <v>0.43392485440720407</v>
      </c>
      <c r="F7" s="217">
        <f t="shared" ref="F7:F19" si="1">D7/$D$20</f>
        <v>0.47614418674303527</v>
      </c>
      <c r="G7" s="53">
        <f t="shared" ref="G7:G20" si="2">(D7-C7)/C7</f>
        <v>-2.8706704273578132E-2</v>
      </c>
      <c r="I7" s="78">
        <f>I8+I9</f>
        <v>30664.956999999988</v>
      </c>
      <c r="J7" s="210">
        <f>J8+J9</f>
        <v>30532.735000000001</v>
      </c>
      <c r="K7" s="229">
        <f t="shared" ref="K7:K19" si="3">I7/$I$20</f>
        <v>0.477882368338158</v>
      </c>
      <c r="L7" s="230">
        <f t="shared" ref="L7:L19" si="4">J7/$J$20</f>
        <v>0.50271231230242375</v>
      </c>
      <c r="M7" s="53">
        <f t="shared" ref="M7:M20" si="5">(J7-I7)/I7</f>
        <v>-4.3118273408955729E-3</v>
      </c>
      <c r="O7" s="63">
        <f t="shared" ref="O7:O20" si="6">(I7/C7)*10</f>
        <v>2.8832279298065329</v>
      </c>
      <c r="P7" s="237">
        <f t="shared" ref="P7:P20" si="7">(J7/D7)*10</f>
        <v>2.9556427100031772</v>
      </c>
      <c r="Q7" s="53">
        <f t="shared" ref="Q7:Q20" si="8">(P7-O7)/O7</f>
        <v>2.5115870808557088E-2</v>
      </c>
    </row>
    <row r="8" spans="1:20" ht="20.100000000000001" customHeight="1">
      <c r="A8" s="8" t="s">
        <v>4</v>
      </c>
      <c r="C8" s="19">
        <v>55181.310000000034</v>
      </c>
      <c r="D8" s="140">
        <v>52910.689999999981</v>
      </c>
      <c r="E8" s="214">
        <f t="shared" si="0"/>
        <v>0.22513506865457006</v>
      </c>
      <c r="F8" s="215">
        <f t="shared" si="1"/>
        <v>0.24387547975341381</v>
      </c>
      <c r="G8" s="52">
        <f t="shared" si="2"/>
        <v>-4.1148352585323768E-2</v>
      </c>
      <c r="I8" s="19">
        <v>18020.650999999998</v>
      </c>
      <c r="J8" s="140">
        <v>17443.777000000002</v>
      </c>
      <c r="K8" s="227">
        <f t="shared" si="3"/>
        <v>0.2808336362211562</v>
      </c>
      <c r="L8" s="228">
        <f t="shared" si="4"/>
        <v>0.28720654965753439</v>
      </c>
      <c r="M8" s="52">
        <f t="shared" si="5"/>
        <v>-3.2011829095408166E-2</v>
      </c>
      <c r="O8" s="27">
        <f t="shared" si="6"/>
        <v>3.265716417388421</v>
      </c>
      <c r="P8" s="143">
        <f t="shared" si="7"/>
        <v>3.2968341558199317</v>
      </c>
      <c r="Q8" s="52">
        <f t="shared" si="8"/>
        <v>9.5286100978710774E-3</v>
      </c>
      <c r="R8" s="119"/>
      <c r="S8" s="293"/>
      <c r="T8" s="2"/>
    </row>
    <row r="9" spans="1:20" ht="20.100000000000001" customHeight="1">
      <c r="A9" s="8" t="s">
        <v>5</v>
      </c>
      <c r="C9" s="19">
        <v>51175.030000000013</v>
      </c>
      <c r="D9" s="140">
        <v>50392.509999999944</v>
      </c>
      <c r="E9" s="214">
        <f t="shared" si="0"/>
        <v>0.20878978575263399</v>
      </c>
      <c r="F9" s="215">
        <f t="shared" si="1"/>
        <v>0.23226870698962146</v>
      </c>
      <c r="G9" s="52">
        <f t="shared" si="2"/>
        <v>-1.5291051123957707E-2</v>
      </c>
      <c r="I9" s="19">
        <v>12644.305999999991</v>
      </c>
      <c r="J9" s="140">
        <v>13088.957999999997</v>
      </c>
      <c r="K9" s="227">
        <f t="shared" si="3"/>
        <v>0.19704873211700183</v>
      </c>
      <c r="L9" s="228">
        <f t="shared" si="4"/>
        <v>0.21550576264488938</v>
      </c>
      <c r="M9" s="52">
        <f t="shared" si="5"/>
        <v>3.5166184684236983E-2</v>
      </c>
      <c r="O9" s="27">
        <f t="shared" si="6"/>
        <v>2.4707960112578315</v>
      </c>
      <c r="P9" s="143">
        <f t="shared" si="7"/>
        <v>2.5974014789102613</v>
      </c>
      <c r="Q9" s="52">
        <f t="shared" si="8"/>
        <v>5.1240760902789992E-2</v>
      </c>
      <c r="R9" s="119"/>
      <c r="S9" s="119"/>
      <c r="T9" s="2"/>
    </row>
    <row r="10" spans="1:20" ht="20.100000000000001" customHeight="1">
      <c r="A10" s="23" t="s">
        <v>38</v>
      </c>
      <c r="B10" s="15"/>
      <c r="C10" s="78">
        <f>C11+C12</f>
        <v>98469.299999999988</v>
      </c>
      <c r="D10" s="210">
        <f>D11+D12</f>
        <v>77793.56</v>
      </c>
      <c r="E10" s="216">
        <f t="shared" si="0"/>
        <v>0.40174639956658226</v>
      </c>
      <c r="F10" s="217">
        <f t="shared" si="1"/>
        <v>0.35856538190535769</v>
      </c>
      <c r="G10" s="53">
        <f t="shared" si="2"/>
        <v>-0.20997143272065499</v>
      </c>
      <c r="I10" s="78">
        <f>I11+I12</f>
        <v>11521.954</v>
      </c>
      <c r="J10" s="210">
        <f>J11+J12</f>
        <v>9062.5889999999945</v>
      </c>
      <c r="K10" s="229">
        <f t="shared" si="3"/>
        <v>0.17955801031787896</v>
      </c>
      <c r="L10" s="230">
        <f t="shared" si="4"/>
        <v>0.14921280624341407</v>
      </c>
      <c r="M10" s="53">
        <f t="shared" si="5"/>
        <v>-0.21345034010724268</v>
      </c>
      <c r="O10" s="63">
        <f t="shared" si="6"/>
        <v>1.1701062158459541</v>
      </c>
      <c r="P10" s="237">
        <f t="shared" si="7"/>
        <v>1.1649536285522857</v>
      </c>
      <c r="Q10" s="53">
        <f t="shared" si="8"/>
        <v>-4.4035209999660008E-3</v>
      </c>
      <c r="T10" s="2"/>
    </row>
    <row r="11" spans="1:20" ht="20.100000000000001" customHeight="1">
      <c r="A11" s="8"/>
      <c r="B11" t="s">
        <v>6</v>
      </c>
      <c r="C11" s="19">
        <v>97370.76</v>
      </c>
      <c r="D11" s="140">
        <v>77034.87</v>
      </c>
      <c r="E11" s="214">
        <f t="shared" si="0"/>
        <v>0.39726444945847877</v>
      </c>
      <c r="F11" s="215">
        <f t="shared" si="1"/>
        <v>0.35506843473392374</v>
      </c>
      <c r="G11" s="52">
        <f t="shared" si="2"/>
        <v>-0.20885006956913965</v>
      </c>
      <c r="I11" s="19">
        <v>11235.449999999999</v>
      </c>
      <c r="J11" s="140">
        <v>8832.1149999999943</v>
      </c>
      <c r="K11" s="227">
        <f t="shared" si="3"/>
        <v>0.17509313498613283</v>
      </c>
      <c r="L11" s="228">
        <f t="shared" si="4"/>
        <v>0.14541812104847204</v>
      </c>
      <c r="M11" s="52">
        <f t="shared" si="5"/>
        <v>-0.21390643009403315</v>
      </c>
      <c r="O11" s="27">
        <f t="shared" si="6"/>
        <v>1.1538833629315413</v>
      </c>
      <c r="P11" s="143">
        <f t="shared" si="7"/>
        <v>1.1465087174158917</v>
      </c>
      <c r="Q11" s="52">
        <f t="shared" si="8"/>
        <v>-6.3911533457884874E-3</v>
      </c>
    </row>
    <row r="12" spans="1:20" ht="20.100000000000001" customHeight="1">
      <c r="A12" s="8"/>
      <c r="B12" t="s">
        <v>39</v>
      </c>
      <c r="C12" s="19">
        <v>1098.54</v>
      </c>
      <c r="D12" s="140">
        <v>758.68999999999983</v>
      </c>
      <c r="E12" s="218">
        <f t="shared" si="0"/>
        <v>4.4819501081034725E-3</v>
      </c>
      <c r="F12" s="219">
        <f t="shared" si="1"/>
        <v>3.4969471714339307E-3</v>
      </c>
      <c r="G12" s="52">
        <f t="shared" si="2"/>
        <v>-0.30936515739071874</v>
      </c>
      <c r="I12" s="19">
        <v>286.50399999999996</v>
      </c>
      <c r="J12" s="140">
        <v>230.47399999999996</v>
      </c>
      <c r="K12" s="231">
        <f t="shared" si="3"/>
        <v>4.4648753317461255E-3</v>
      </c>
      <c r="L12" s="232">
        <f t="shared" si="4"/>
        <v>3.794685194942045E-3</v>
      </c>
      <c r="M12" s="52">
        <f t="shared" si="5"/>
        <v>-0.19556445983302156</v>
      </c>
      <c r="O12" s="27">
        <f t="shared" si="6"/>
        <v>2.6080434030622461</v>
      </c>
      <c r="P12" s="143">
        <f t="shared" si="7"/>
        <v>3.0377888202032457</v>
      </c>
      <c r="Q12" s="52">
        <f t="shared" si="8"/>
        <v>0.16477694222282191</v>
      </c>
    </row>
    <row r="13" spans="1:20" ht="20.100000000000001" customHeight="1">
      <c r="A13" s="23" t="s">
        <v>112</v>
      </c>
      <c r="B13" s="15"/>
      <c r="C13" s="306">
        <f>SUM(C14:C16)</f>
        <v>35908.79</v>
      </c>
      <c r="D13" s="305">
        <f>SUM(D14:D16)</f>
        <v>31489.810000000009</v>
      </c>
      <c r="E13" s="216">
        <f t="shared" si="0"/>
        <v>0.14650482023628172</v>
      </c>
      <c r="F13" s="217">
        <f t="shared" si="1"/>
        <v>0.14514255098721737</v>
      </c>
      <c r="G13" s="53">
        <f t="shared" si="2"/>
        <v>-0.12306123375362947</v>
      </c>
      <c r="I13" s="306">
        <f>SUM(I14:I16)</f>
        <v>20528.032999999999</v>
      </c>
      <c r="J13" s="305">
        <f>SUM(J14:J16)</f>
        <v>19651.149999999994</v>
      </c>
      <c r="K13" s="229">
        <f t="shared" si="3"/>
        <v>0.31990865101698551</v>
      </c>
      <c r="L13" s="230">
        <f t="shared" si="4"/>
        <v>0.32355028319283458</v>
      </c>
      <c r="M13" s="53">
        <f t="shared" si="5"/>
        <v>-4.2716367418154738E-2</v>
      </c>
      <c r="O13" s="63">
        <f t="shared" si="6"/>
        <v>5.7167153223486498</v>
      </c>
      <c r="P13" s="237">
        <f t="shared" si="7"/>
        <v>6.2404790629095528</v>
      </c>
      <c r="Q13" s="53">
        <f t="shared" si="8"/>
        <v>9.1619699605003324E-2</v>
      </c>
    </row>
    <row r="14" spans="1:20" ht="20.100000000000001" customHeight="1">
      <c r="A14" s="8"/>
      <c r="B14" s="3" t="s">
        <v>7</v>
      </c>
      <c r="C14" s="31">
        <v>33251.86</v>
      </c>
      <c r="D14" s="141">
        <v>29845.400000000009</v>
      </c>
      <c r="E14" s="214">
        <f t="shared" si="0"/>
        <v>0.13566477098844062</v>
      </c>
      <c r="F14" s="215">
        <f t="shared" si="1"/>
        <v>0.1375631511029726</v>
      </c>
      <c r="G14" s="52">
        <f t="shared" si="2"/>
        <v>-0.10244419409921705</v>
      </c>
      <c r="I14" s="31">
        <v>18990.350999999999</v>
      </c>
      <c r="J14" s="141">
        <v>18448.985999999994</v>
      </c>
      <c r="K14" s="227">
        <f t="shared" si="3"/>
        <v>0.29594543085297365</v>
      </c>
      <c r="L14" s="228">
        <f t="shared" si="4"/>
        <v>0.30375701396206534</v>
      </c>
      <c r="M14" s="52">
        <f t="shared" si="5"/>
        <v>-2.8507371980644552E-2</v>
      </c>
      <c r="O14" s="27">
        <f t="shared" si="6"/>
        <v>5.711064283321293</v>
      </c>
      <c r="P14" s="143">
        <f t="shared" si="7"/>
        <v>6.1815174197698761</v>
      </c>
      <c r="Q14" s="52">
        <f t="shared" si="8"/>
        <v>8.2375738235429055E-2</v>
      </c>
      <c r="S14" s="119"/>
    </row>
    <row r="15" spans="1:20" ht="20.100000000000001" customHeight="1">
      <c r="A15" s="8"/>
      <c r="B15" s="3" t="s">
        <v>8</v>
      </c>
      <c r="C15" s="31">
        <v>2256.5400000000009</v>
      </c>
      <c r="D15" s="141">
        <v>1444.7099999999994</v>
      </c>
      <c r="E15" s="214">
        <f t="shared" si="0"/>
        <v>9.2064919774790307E-3</v>
      </c>
      <c r="F15" s="215">
        <f t="shared" si="1"/>
        <v>6.6589444279512222E-3</v>
      </c>
      <c r="G15" s="52">
        <f t="shared" si="2"/>
        <v>-0.35976760881703901</v>
      </c>
      <c r="I15" s="31">
        <v>1354.2689999999998</v>
      </c>
      <c r="J15" s="141">
        <v>842.80599999999993</v>
      </c>
      <c r="K15" s="227">
        <f t="shared" si="3"/>
        <v>2.1104913895263217E-2</v>
      </c>
      <c r="L15" s="228">
        <f t="shared" si="4"/>
        <v>1.3876547681770289E-2</v>
      </c>
      <c r="M15" s="52">
        <f t="shared" si="5"/>
        <v>-0.37766721382531826</v>
      </c>
      <c r="O15" s="27">
        <f t="shared" si="6"/>
        <v>6.0015288893615857</v>
      </c>
      <c r="P15" s="143">
        <f t="shared" si="7"/>
        <v>5.8337382588893298</v>
      </c>
      <c r="Q15" s="52">
        <f t="shared" si="8"/>
        <v>-2.7957980968763549E-2</v>
      </c>
    </row>
    <row r="16" spans="1:20" ht="20.100000000000001" customHeight="1">
      <c r="A16" s="32"/>
      <c r="B16" s="33" t="s">
        <v>9</v>
      </c>
      <c r="C16" s="211">
        <v>400.38999999999987</v>
      </c>
      <c r="D16" s="212">
        <v>199.70000000000005</v>
      </c>
      <c r="E16" s="218">
        <f t="shared" si="0"/>
        <v>1.6335572703620705E-3</v>
      </c>
      <c r="F16" s="219">
        <f t="shared" si="1"/>
        <v>9.2045545629355365E-4</v>
      </c>
      <c r="G16" s="52">
        <f t="shared" si="2"/>
        <v>-0.50123629461275232</v>
      </c>
      <c r="I16" s="211">
        <v>183.41300000000001</v>
      </c>
      <c r="J16" s="212">
        <v>359.358</v>
      </c>
      <c r="K16" s="231">
        <f t="shared" si="3"/>
        <v>2.8583062687486116E-3</v>
      </c>
      <c r="L16" s="232">
        <f t="shared" si="4"/>
        <v>5.9167215489989485E-3</v>
      </c>
      <c r="M16" s="52">
        <f t="shared" si="5"/>
        <v>0.95928314786847158</v>
      </c>
      <c r="O16" s="27">
        <f t="shared" si="6"/>
        <v>4.5808586628037675</v>
      </c>
      <c r="P16" s="143">
        <f t="shared" si="7"/>
        <v>17.994892338507757</v>
      </c>
      <c r="Q16" s="52">
        <f t="shared" si="8"/>
        <v>2.9282793168505608</v>
      </c>
    </row>
    <row r="17" spans="1:17" ht="20.100000000000001" customHeight="1">
      <c r="A17" s="8" t="s">
        <v>113</v>
      </c>
      <c r="B17" s="3"/>
      <c r="C17" s="19">
        <v>138.46000000000004</v>
      </c>
      <c r="D17" s="140">
        <v>245.16999999999993</v>
      </c>
      <c r="E17" s="214">
        <f t="shared" si="0"/>
        <v>5.6490506669580262E-4</v>
      </c>
      <c r="F17" s="215">
        <f t="shared" si="1"/>
        <v>1.1300353741586903E-3</v>
      </c>
      <c r="G17" s="54">
        <f t="shared" si="2"/>
        <v>0.77069189657662762</v>
      </c>
      <c r="I17" s="19">
        <v>147.87800000000001</v>
      </c>
      <c r="J17" s="140">
        <v>64.111999999999995</v>
      </c>
      <c r="K17" s="227">
        <f t="shared" si="3"/>
        <v>2.3045292013652639E-3</v>
      </c>
      <c r="L17" s="228">
        <f t="shared" si="4"/>
        <v>1.0555848261327716E-3</v>
      </c>
      <c r="M17" s="54">
        <f t="shared" si="5"/>
        <v>-0.56645342782564012</v>
      </c>
      <c r="O17" s="238">
        <f t="shared" si="6"/>
        <v>10.680196446627184</v>
      </c>
      <c r="P17" s="239">
        <f t="shared" si="7"/>
        <v>2.6150018354611095</v>
      </c>
      <c r="Q17" s="54">
        <f t="shared" si="8"/>
        <v>-0.75515414453945462</v>
      </c>
    </row>
    <row r="18" spans="1:17" ht="20.100000000000001" customHeight="1">
      <c r="A18" s="8" t="s">
        <v>10</v>
      </c>
      <c r="C18" s="19">
        <v>1982.2299999999998</v>
      </c>
      <c r="D18" s="140">
        <v>1199.7999999999995</v>
      </c>
      <c r="E18" s="214">
        <f t="shared" si="0"/>
        <v>8.0873304229121794E-3</v>
      </c>
      <c r="F18" s="215">
        <f t="shared" si="1"/>
        <v>5.5301074434702304E-3</v>
      </c>
      <c r="G18" s="52">
        <f t="shared" si="2"/>
        <v>-0.39472210591101958</v>
      </c>
      <c r="I18" s="19">
        <v>983.1629999999999</v>
      </c>
      <c r="J18" s="140">
        <v>875.46</v>
      </c>
      <c r="K18" s="227">
        <f t="shared" si="3"/>
        <v>1.5321601882645672E-2</v>
      </c>
      <c r="L18" s="228">
        <f t="shared" si="4"/>
        <v>1.4414185985247635E-2</v>
      </c>
      <c r="M18" s="52">
        <f t="shared" si="5"/>
        <v>-0.10954745042276802</v>
      </c>
      <c r="O18" s="27">
        <f t="shared" si="6"/>
        <v>4.9598835654792834</v>
      </c>
      <c r="P18" s="143">
        <f t="shared" si="7"/>
        <v>7.2967161193532295</v>
      </c>
      <c r="Q18" s="52">
        <f t="shared" si="8"/>
        <v>0.47114665556632546</v>
      </c>
    </row>
    <row r="19" spans="1:17" ht="20.100000000000001" customHeight="1" thickBot="1">
      <c r="A19" s="8" t="s">
        <v>11</v>
      </c>
      <c r="B19" s="10"/>
      <c r="C19" s="21">
        <v>2248.0100000000002</v>
      </c>
      <c r="D19" s="142">
        <v>2926.2700000000013</v>
      </c>
      <c r="E19" s="220">
        <f t="shared" si="0"/>
        <v>9.1716903003237829E-3</v>
      </c>
      <c r="F19" s="221">
        <f t="shared" si="1"/>
        <v>1.3487737546760831E-2</v>
      </c>
      <c r="G19" s="55">
        <f t="shared" si="2"/>
        <v>0.30171573969866727</v>
      </c>
      <c r="I19" s="21">
        <v>322.43600000000004</v>
      </c>
      <c r="J19" s="142">
        <v>549.95400000000006</v>
      </c>
      <c r="K19" s="233">
        <f t="shared" si="3"/>
        <v>5.0248392429665693E-3</v>
      </c>
      <c r="L19" s="234">
        <f t="shared" si="4"/>
        <v>9.0548274499473169E-3</v>
      </c>
      <c r="M19" s="55">
        <f t="shared" si="5"/>
        <v>0.70562220099492612</v>
      </c>
      <c r="O19" s="240">
        <f t="shared" si="6"/>
        <v>1.4343174630006095</v>
      </c>
      <c r="P19" s="241">
        <f t="shared" si="7"/>
        <v>1.8793686160197103</v>
      </c>
      <c r="Q19" s="55">
        <f t="shared" si="8"/>
        <v>0.3102877602062018</v>
      </c>
    </row>
    <row r="20" spans="1:17" ht="26.25" customHeight="1" thickBot="1">
      <c r="A20" s="12" t="s">
        <v>12</v>
      </c>
      <c r="B20" s="48"/>
      <c r="C20" s="213">
        <v>245103.13000000009</v>
      </c>
      <c r="D20" s="145">
        <v>216957.80999999991</v>
      </c>
      <c r="E20" s="222">
        <f>E8+E9+E10+E13+E17+E18+E19</f>
        <v>0.99999999999999989</v>
      </c>
      <c r="F20" s="223">
        <f>F8+F9+F10+F13+F17+F18+F19</f>
        <v>1.0000000000000002</v>
      </c>
      <c r="G20" s="55">
        <f t="shared" si="2"/>
        <v>-0.11483052052415721</v>
      </c>
      <c r="H20" s="1"/>
      <c r="I20" s="213">
        <v>64168.420999999988</v>
      </c>
      <c r="J20" s="226">
        <v>60735.999999999978</v>
      </c>
      <c r="K20" s="235">
        <f>K8+K9+K10+K13+K17+K18+K19</f>
        <v>1</v>
      </c>
      <c r="L20" s="236">
        <f>L8+L9+L10+L13+L17+L18+L19</f>
        <v>1.0000000000000002</v>
      </c>
      <c r="M20" s="55">
        <f t="shared" si="5"/>
        <v>-5.3490812871957845E-2</v>
      </c>
      <c r="N20" s="1"/>
      <c r="O20" s="24">
        <f t="shared" si="6"/>
        <v>2.618017199535557</v>
      </c>
      <c r="P20" s="242">
        <f t="shared" si="7"/>
        <v>2.7994382871029169</v>
      </c>
      <c r="Q20" s="55">
        <f t="shared" si="8"/>
        <v>6.9297133570988156E-2</v>
      </c>
    </row>
    <row r="21" spans="1:17">
      <c r="J21" s="269"/>
    </row>
    <row r="22" spans="1:17">
      <c r="A22" s="1"/>
    </row>
    <row r="23" spans="1:17" ht="8.25" customHeight="1" thickBot="1"/>
    <row r="24" spans="1:17" ht="15" customHeight="1">
      <c r="A24" s="466" t="s">
        <v>2</v>
      </c>
      <c r="B24" s="454"/>
      <c r="C24" s="481" t="s">
        <v>1</v>
      </c>
      <c r="D24" s="482"/>
      <c r="E24" s="479" t="s">
        <v>101</v>
      </c>
      <c r="F24" s="479"/>
      <c r="G24" s="130" t="s">
        <v>0</v>
      </c>
      <c r="I24" s="483">
        <v>1000</v>
      </c>
      <c r="J24" s="482"/>
      <c r="K24" s="479" t="s">
        <v>101</v>
      </c>
      <c r="L24" s="479"/>
      <c r="M24" s="130" t="s">
        <v>0</v>
      </c>
      <c r="O24" s="490" t="s">
        <v>22</v>
      </c>
      <c r="P24" s="479"/>
      <c r="Q24" s="130" t="s">
        <v>0</v>
      </c>
    </row>
    <row r="25" spans="1:17" ht="15" customHeight="1">
      <c r="A25" s="480"/>
      <c r="B25" s="455"/>
      <c r="C25" s="484" t="str">
        <f>C5</f>
        <v>agosto</v>
      </c>
      <c r="D25" s="485"/>
      <c r="E25" s="486" t="str">
        <f>C5</f>
        <v>agosto</v>
      </c>
      <c r="F25" s="486"/>
      <c r="G25" s="131" t="str">
        <f>G5</f>
        <v>2026 /2025</v>
      </c>
      <c r="I25" s="487" t="str">
        <f>C5</f>
        <v>agosto</v>
      </c>
      <c r="J25" s="485"/>
      <c r="K25" s="475" t="str">
        <f>C5</f>
        <v>agosto</v>
      </c>
      <c r="L25" s="476"/>
      <c r="M25" s="131" t="str">
        <f>G5</f>
        <v>2026 /2025</v>
      </c>
      <c r="O25" s="487" t="str">
        <f>C5</f>
        <v>agosto</v>
      </c>
      <c r="P25" s="485"/>
      <c r="Q25" s="131" t="str">
        <f>G5</f>
        <v>2026 /2025</v>
      </c>
    </row>
    <row r="26" spans="1:17" ht="19.5" customHeight="1">
      <c r="A26" s="480"/>
      <c r="B26" s="455"/>
      <c r="C26" s="139">
        <f>C6</f>
        <v>2025</v>
      </c>
      <c r="D26" s="137">
        <f>D6</f>
        <v>2026</v>
      </c>
      <c r="E26" s="68">
        <f>C6</f>
        <v>2025</v>
      </c>
      <c r="F26" s="137">
        <f>D6</f>
        <v>2026</v>
      </c>
      <c r="G26" s="131" t="s">
        <v>1</v>
      </c>
      <c r="I26" s="16">
        <f>C6</f>
        <v>2025</v>
      </c>
      <c r="J26" s="138">
        <f>D6</f>
        <v>2026</v>
      </c>
      <c r="K26" s="136">
        <f>C6</f>
        <v>2025</v>
      </c>
      <c r="L26" s="137">
        <f>D6</f>
        <v>2026</v>
      </c>
      <c r="M26" s="260">
        <v>1000</v>
      </c>
      <c r="O26" s="16">
        <f>C6</f>
        <v>2025</v>
      </c>
      <c r="P26" s="138">
        <f>D6</f>
        <v>2026</v>
      </c>
      <c r="Q26" s="131"/>
    </row>
    <row r="27" spans="1:17" ht="19.5" customHeight="1">
      <c r="A27" s="23" t="s">
        <v>106</v>
      </c>
      <c r="B27" s="15"/>
      <c r="C27" s="78">
        <f>C28+C29</f>
        <v>29875.3</v>
      </c>
      <c r="D27" s="210">
        <f>D28+D29</f>
        <v>33717.379999999997</v>
      </c>
      <c r="E27" s="216">
        <f t="shared" ref="E27:E40" si="9">C27/$C$40</f>
        <v>0.36079236574643303</v>
      </c>
      <c r="F27" s="217">
        <f t="shared" ref="F27:F40" si="10">D27/$D$40</f>
        <v>0.42211916027815455</v>
      </c>
      <c r="G27" s="53">
        <f t="shared" ref="G27:G40" si="11">(D27-C27)/C27</f>
        <v>0.12860389686463394</v>
      </c>
      <c r="I27" s="78">
        <f>I28+I29</f>
        <v>7578.0429999999997</v>
      </c>
      <c r="J27" s="210">
        <f>J28+J29</f>
        <v>8467.2829999999994</v>
      </c>
      <c r="K27" s="216">
        <f t="shared" ref="K27:K39" si="12">I27/$I$40</f>
        <v>0.32952038923016241</v>
      </c>
      <c r="L27" s="217">
        <f t="shared" ref="L27:L39" si="13">J27/$J$40</f>
        <v>0.38178568457494449</v>
      </c>
      <c r="M27" s="53">
        <f t="shared" ref="M27:M40" si="14">(J27-I27)/I27</f>
        <v>0.11734428004697253</v>
      </c>
      <c r="O27" s="63">
        <f t="shared" ref="O27:O40" si="15">(I27/C27)*10</f>
        <v>2.5365579592506182</v>
      </c>
      <c r="P27" s="237">
        <f t="shared" ref="P27:P40" si="16">(J27/D27)*10</f>
        <v>2.5112517639270902</v>
      </c>
      <c r="Q27" s="53">
        <f t="shared" ref="Q27:Q40" si="17">(P27-O27)/O27</f>
        <v>-9.97658864101191E-3</v>
      </c>
    </row>
    <row r="28" spans="1:17" ht="20.100000000000001" customHeight="1">
      <c r="A28" s="8" t="s">
        <v>4</v>
      </c>
      <c r="C28" s="19">
        <v>15988.040000000003</v>
      </c>
      <c r="D28" s="140">
        <v>17402.62</v>
      </c>
      <c r="E28" s="214">
        <f t="shared" si="9"/>
        <v>0.19308133391961257</v>
      </c>
      <c r="F28" s="215">
        <f t="shared" si="10"/>
        <v>0.21786922177938553</v>
      </c>
      <c r="G28" s="52">
        <f t="shared" si="11"/>
        <v>8.8477386846667644E-2</v>
      </c>
      <c r="I28" s="19">
        <v>4329.5659999999989</v>
      </c>
      <c r="J28" s="140">
        <v>4645.6929999999993</v>
      </c>
      <c r="K28" s="214">
        <f t="shared" si="12"/>
        <v>0.18826500107187003</v>
      </c>
      <c r="L28" s="215">
        <f t="shared" si="13"/>
        <v>0.20947204461336977</v>
      </c>
      <c r="M28" s="52">
        <f t="shared" si="14"/>
        <v>7.3015863483776547E-2</v>
      </c>
      <c r="O28" s="27">
        <f t="shared" si="15"/>
        <v>2.7080029822292149</v>
      </c>
      <c r="P28" s="143">
        <f t="shared" si="16"/>
        <v>2.6695365410495659</v>
      </c>
      <c r="Q28" s="52">
        <f t="shared" si="17"/>
        <v>-1.4204726299076502E-2</v>
      </c>
    </row>
    <row r="29" spans="1:17" ht="20.100000000000001" customHeight="1">
      <c r="A29" s="8" t="s">
        <v>5</v>
      </c>
      <c r="C29" s="19">
        <v>13887.259999999997</v>
      </c>
      <c r="D29" s="140">
        <v>16314.759999999998</v>
      </c>
      <c r="E29" s="214">
        <f t="shared" si="9"/>
        <v>0.16771103182682043</v>
      </c>
      <c r="F29" s="215">
        <f t="shared" si="10"/>
        <v>0.20424993849876902</v>
      </c>
      <c r="G29" s="52">
        <f t="shared" si="11"/>
        <v>0.17480050060271085</v>
      </c>
      <c r="I29" s="19">
        <v>3248.4770000000003</v>
      </c>
      <c r="J29" s="140">
        <v>3821.5900000000006</v>
      </c>
      <c r="K29" s="214">
        <f t="shared" si="12"/>
        <v>0.14125538815829239</v>
      </c>
      <c r="L29" s="215">
        <f t="shared" si="13"/>
        <v>0.17231363996157475</v>
      </c>
      <c r="M29" s="52">
        <f t="shared" si="14"/>
        <v>0.17642513707192639</v>
      </c>
      <c r="O29" s="27">
        <f t="shared" si="15"/>
        <v>2.3391777787698951</v>
      </c>
      <c r="P29" s="143">
        <f t="shared" si="16"/>
        <v>2.3424126373909275</v>
      </c>
      <c r="Q29" s="52">
        <f t="shared" si="17"/>
        <v>1.3829041342610445E-3</v>
      </c>
    </row>
    <row r="30" spans="1:17" ht="20.100000000000001" customHeight="1">
      <c r="A30" s="23" t="s">
        <v>38</v>
      </c>
      <c r="B30" s="15"/>
      <c r="C30" s="78">
        <f>C31+C32</f>
        <v>26080.85</v>
      </c>
      <c r="D30" s="210">
        <f>D31+D32</f>
        <v>22776.519999999993</v>
      </c>
      <c r="E30" s="216">
        <f t="shared" si="9"/>
        <v>0.3149682705170444</v>
      </c>
      <c r="F30" s="217">
        <f t="shared" si="10"/>
        <v>0.28514687370307512</v>
      </c>
      <c r="G30" s="53">
        <f t="shared" si="11"/>
        <v>-0.12669564067122066</v>
      </c>
      <c r="I30" s="78">
        <f>I31+I32</f>
        <v>3237.2399999999993</v>
      </c>
      <c r="J30" s="210">
        <f>J31+J32</f>
        <v>2858.2370000000001</v>
      </c>
      <c r="K30" s="216">
        <f t="shared" si="12"/>
        <v>0.1407667632436832</v>
      </c>
      <c r="L30" s="217">
        <f t="shared" si="13"/>
        <v>0.1288765203339059</v>
      </c>
      <c r="M30" s="53">
        <f t="shared" si="14"/>
        <v>-0.11707596594629972</v>
      </c>
      <c r="O30" s="63">
        <f t="shared" si="15"/>
        <v>1.2412325518531795</v>
      </c>
      <c r="P30" s="237">
        <f t="shared" si="16"/>
        <v>1.2549050513423476</v>
      </c>
      <c r="Q30" s="53">
        <f t="shared" si="17"/>
        <v>1.1015260169220427E-2</v>
      </c>
    </row>
    <row r="31" spans="1:17" ht="20.100000000000001" customHeight="1">
      <c r="A31" s="8"/>
      <c r="B31" t="s">
        <v>6</v>
      </c>
      <c r="C31" s="31">
        <v>25616.46</v>
      </c>
      <c r="D31" s="141">
        <v>22447.509999999995</v>
      </c>
      <c r="E31" s="214">
        <f t="shared" si="9"/>
        <v>0.30936001330359431</v>
      </c>
      <c r="F31" s="215">
        <f t="shared" si="10"/>
        <v>0.28102788744367074</v>
      </c>
      <c r="G31" s="52">
        <f t="shared" si="11"/>
        <v>-0.12370756927381865</v>
      </c>
      <c r="I31" s="31">
        <v>3136.1899999999991</v>
      </c>
      <c r="J31" s="141">
        <v>2780.9300000000003</v>
      </c>
      <c r="K31" s="214">
        <f t="shared" si="12"/>
        <v>0.13637274814879552</v>
      </c>
      <c r="L31" s="215">
        <f t="shared" si="13"/>
        <v>0.12539078519107022</v>
      </c>
      <c r="M31" s="52">
        <f t="shared" si="14"/>
        <v>-0.11327757565708677</v>
      </c>
      <c r="O31" s="27">
        <f t="shared" si="15"/>
        <v>1.2242870404419655</v>
      </c>
      <c r="P31" s="143">
        <f t="shared" si="16"/>
        <v>1.2388590093066005</v>
      </c>
      <c r="Q31" s="52">
        <f t="shared" si="17"/>
        <v>1.1902412084158483E-2</v>
      </c>
    </row>
    <row r="32" spans="1:17" ht="20.100000000000001" customHeight="1">
      <c r="A32" s="8"/>
      <c r="B32" t="s">
        <v>39</v>
      </c>
      <c r="C32" s="31">
        <v>464.39</v>
      </c>
      <c r="D32" s="141">
        <v>329.01</v>
      </c>
      <c r="E32" s="218">
        <f t="shared" si="9"/>
        <v>5.6082572134501085E-3</v>
      </c>
      <c r="F32" s="219">
        <f t="shared" si="10"/>
        <v>4.1189862594043676E-3</v>
      </c>
      <c r="G32" s="52">
        <f t="shared" si="11"/>
        <v>-0.29152221193393485</v>
      </c>
      <c r="I32" s="31">
        <v>101.05000000000003</v>
      </c>
      <c r="J32" s="141">
        <v>77.306999999999988</v>
      </c>
      <c r="K32" s="218">
        <f t="shared" si="12"/>
        <v>4.3940150948876804E-3</v>
      </c>
      <c r="L32" s="219">
        <f t="shared" si="13"/>
        <v>3.4857351428356927E-3</v>
      </c>
      <c r="M32" s="52">
        <f t="shared" si="14"/>
        <v>-0.23496288965858517</v>
      </c>
      <c r="O32" s="27">
        <f t="shared" si="15"/>
        <v>2.1759727814983103</v>
      </c>
      <c r="P32" s="143">
        <f t="shared" si="16"/>
        <v>2.3496854198960513</v>
      </c>
      <c r="Q32" s="52">
        <f t="shared" si="17"/>
        <v>7.9832174315217122E-2</v>
      </c>
    </row>
    <row r="33" spans="1:17" ht="20.100000000000001" customHeight="1">
      <c r="A33" s="23" t="s">
        <v>112</v>
      </c>
      <c r="B33" s="15"/>
      <c r="C33" s="306">
        <f>SUM(C34:C36)</f>
        <v>25957.059999999994</v>
      </c>
      <c r="D33" s="305">
        <f>SUM(D34:D36)</f>
        <v>21932.75</v>
      </c>
      <c r="E33" s="216">
        <f t="shared" si="9"/>
        <v>0.3134733068863611</v>
      </c>
      <c r="F33" s="217">
        <f t="shared" si="10"/>
        <v>0.27458343479210706</v>
      </c>
      <c r="G33" s="53">
        <f t="shared" si="11"/>
        <v>-0.15503720375111799</v>
      </c>
      <c r="I33" s="306">
        <f>SUM(I34:I36)</f>
        <v>12029.725999999999</v>
      </c>
      <c r="J33" s="305">
        <f>SUM(J34:J36)</f>
        <v>10502.816999999999</v>
      </c>
      <c r="K33" s="216">
        <f t="shared" si="12"/>
        <v>0.52309547383832533</v>
      </c>
      <c r="L33" s="217">
        <f t="shared" si="13"/>
        <v>0.4735669255781772</v>
      </c>
      <c r="M33" s="53">
        <f t="shared" si="14"/>
        <v>-0.12692799486871104</v>
      </c>
      <c r="O33" s="63">
        <f t="shared" si="15"/>
        <v>4.6344717005700957</v>
      </c>
      <c r="P33" s="237">
        <f t="shared" si="16"/>
        <v>4.7886457466573953</v>
      </c>
      <c r="Q33" s="53">
        <f t="shared" si="17"/>
        <v>3.3266800629796554E-2</v>
      </c>
    </row>
    <row r="34" spans="1:17" ht="20.100000000000001" customHeight="1">
      <c r="A34" s="8"/>
      <c r="B34" s="3" t="s">
        <v>7</v>
      </c>
      <c r="C34" s="31">
        <v>24125.589999999993</v>
      </c>
      <c r="D34" s="141">
        <v>20696.79</v>
      </c>
      <c r="E34" s="214">
        <f t="shared" si="9"/>
        <v>0.29135535680406505</v>
      </c>
      <c r="F34" s="215">
        <f t="shared" si="10"/>
        <v>0.25911003806503669</v>
      </c>
      <c r="G34" s="52">
        <f t="shared" si="11"/>
        <v>-0.14212294911751353</v>
      </c>
      <c r="I34" s="31">
        <v>11273.458999999999</v>
      </c>
      <c r="J34" s="141">
        <v>9910.5769999999993</v>
      </c>
      <c r="K34" s="214">
        <f t="shared" si="12"/>
        <v>0.49021028221273982</v>
      </c>
      <c r="L34" s="215">
        <f t="shared" si="13"/>
        <v>0.44686311116301414</v>
      </c>
      <c r="M34" s="52">
        <f t="shared" si="14"/>
        <v>-0.12089297526162997</v>
      </c>
      <c r="O34" s="27">
        <f t="shared" si="15"/>
        <v>4.6728220947135393</v>
      </c>
      <c r="P34" s="143">
        <f t="shared" si="16"/>
        <v>4.7884609159198108</v>
      </c>
      <c r="Q34" s="52">
        <f t="shared" si="17"/>
        <v>2.4747105466971696E-2</v>
      </c>
    </row>
    <row r="35" spans="1:17" ht="20.100000000000001" customHeight="1">
      <c r="A35" s="8"/>
      <c r="B35" s="3" t="s">
        <v>8</v>
      </c>
      <c r="C35" s="31">
        <v>1610.5</v>
      </c>
      <c r="D35" s="141">
        <v>1119.8400000000001</v>
      </c>
      <c r="E35" s="214">
        <f t="shared" si="9"/>
        <v>1.9449381429964899E-2</v>
      </c>
      <c r="F35" s="215">
        <f t="shared" si="10"/>
        <v>1.4019651599438885E-2</v>
      </c>
      <c r="G35" s="52">
        <f t="shared" si="11"/>
        <v>-0.30466314809065498</v>
      </c>
      <c r="I35" s="31">
        <v>694.34100000000001</v>
      </c>
      <c r="J35" s="141">
        <v>553.42499999999995</v>
      </c>
      <c r="K35" s="214">
        <f t="shared" si="12"/>
        <v>3.0192427857490413E-2</v>
      </c>
      <c r="L35" s="215">
        <f t="shared" si="13"/>
        <v>2.4953664887058653E-2</v>
      </c>
      <c r="M35" s="52">
        <f t="shared" si="14"/>
        <v>-0.20294927132345641</v>
      </c>
      <c r="O35" s="27">
        <f t="shared" si="15"/>
        <v>4.3113380937597015</v>
      </c>
      <c r="P35" s="143">
        <f t="shared" si="16"/>
        <v>4.942000642948992</v>
      </c>
      <c r="Q35" s="52">
        <f t="shared" si="17"/>
        <v>0.14628000297683019</v>
      </c>
    </row>
    <row r="36" spans="1:17" ht="20.100000000000001" customHeight="1">
      <c r="A36" s="32"/>
      <c r="B36" s="33" t="s">
        <v>9</v>
      </c>
      <c r="C36" s="211">
        <v>220.97</v>
      </c>
      <c r="D36" s="212">
        <v>116.12000000000002</v>
      </c>
      <c r="E36" s="218">
        <f t="shared" si="9"/>
        <v>2.6685686523311666E-3</v>
      </c>
      <c r="F36" s="219">
        <f t="shared" si="10"/>
        <v>1.4537451276314861E-3</v>
      </c>
      <c r="G36" s="313">
        <f t="shared" si="11"/>
        <v>-0.47449880074218209</v>
      </c>
      <c r="I36" s="211">
        <v>61.926000000000009</v>
      </c>
      <c r="J36" s="212">
        <v>38.814999999999998</v>
      </c>
      <c r="K36" s="218">
        <f t="shared" si="12"/>
        <v>2.6927637680951456E-3</v>
      </c>
      <c r="L36" s="219">
        <f t="shared" si="13"/>
        <v>1.7501495281044073E-3</v>
      </c>
      <c r="M36" s="313">
        <f t="shared" si="14"/>
        <v>-0.37320350095275018</v>
      </c>
      <c r="O36" s="314">
        <f t="shared" si="15"/>
        <v>2.8024618726523967</v>
      </c>
      <c r="P36" s="315">
        <f t="shared" si="16"/>
        <v>3.3426627626593168</v>
      </c>
      <c r="Q36" s="313">
        <f t="shared" si="17"/>
        <v>0.1927594074618563</v>
      </c>
    </row>
    <row r="37" spans="1:17" ht="20.100000000000001" customHeight="1">
      <c r="A37" s="8" t="s">
        <v>113</v>
      </c>
      <c r="B37" s="3"/>
      <c r="C37" s="19">
        <v>0.09</v>
      </c>
      <c r="D37" s="140">
        <v>140.90999999999997</v>
      </c>
      <c r="E37" s="214">
        <f t="shared" si="9"/>
        <v>1.0868949572783862E-6</v>
      </c>
      <c r="F37" s="215">
        <f t="shared" si="10"/>
        <v>1.7640994310588411E-3</v>
      </c>
      <c r="G37" s="52"/>
      <c r="I37" s="19">
        <v>2.3E-2</v>
      </c>
      <c r="J37" s="140">
        <v>50.42</v>
      </c>
      <c r="K37" s="214">
        <f t="shared" si="12"/>
        <v>1.0001221888413322E-6</v>
      </c>
      <c r="L37" s="215">
        <f t="shared" si="13"/>
        <v>2.2734133506897907E-3</v>
      </c>
      <c r="M37" s="52"/>
      <c r="O37" s="27">
        <f t="shared" si="15"/>
        <v>2.5555555555555554</v>
      </c>
      <c r="P37" s="143">
        <f t="shared" si="16"/>
        <v>3.5781704634163658</v>
      </c>
      <c r="Q37" s="52">
        <f t="shared" si="17"/>
        <v>0.40015365959770849</v>
      </c>
    </row>
    <row r="38" spans="1:17" ht="20.100000000000001" customHeight="1">
      <c r="A38" s="8" t="s">
        <v>10</v>
      </c>
      <c r="C38" s="19">
        <v>155.78</v>
      </c>
      <c r="D38" s="140">
        <v>156.83000000000001</v>
      </c>
      <c r="E38" s="214">
        <f t="shared" si="9"/>
        <v>1.8812944049425224E-3</v>
      </c>
      <c r="F38" s="215">
        <f t="shared" si="10"/>
        <v>1.9634072370517219E-3</v>
      </c>
      <c r="G38" s="52">
        <f t="shared" si="11"/>
        <v>6.7402747464373565E-3</v>
      </c>
      <c r="I38" s="19">
        <v>59.720999999999997</v>
      </c>
      <c r="J38" s="140">
        <v>99.828999999999979</v>
      </c>
      <c r="K38" s="214">
        <f t="shared" si="12"/>
        <v>2.596882488686661E-3</v>
      </c>
      <c r="L38" s="215">
        <f t="shared" si="13"/>
        <v>4.5012412016265579E-3</v>
      </c>
      <c r="M38" s="52">
        <f t="shared" si="14"/>
        <v>0.6715895581118867</v>
      </c>
      <c r="O38" s="27">
        <f t="shared" ref="O38" si="18">(I38/C38)*10</f>
        <v>3.8336756964950567</v>
      </c>
      <c r="P38" s="143">
        <f t="shared" ref="P38" si="19">(J38/D38)*10</f>
        <v>6.3654275329975114</v>
      </c>
      <c r="Q38" s="52">
        <f t="shared" ref="Q38" si="20">(P38-O38)/O38</f>
        <v>0.66039801927354269</v>
      </c>
    </row>
    <row r="39" spans="1:17" ht="20.100000000000001" customHeight="1" thickBot="1">
      <c r="A39" s="8" t="s">
        <v>11</v>
      </c>
      <c r="B39" s="10"/>
      <c r="C39" s="21">
        <v>735.61</v>
      </c>
      <c r="D39" s="142">
        <v>1152.0600000000002</v>
      </c>
      <c r="E39" s="220">
        <f t="shared" si="9"/>
        <v>8.8836755502617083E-3</v>
      </c>
      <c r="F39" s="221">
        <f t="shared" si="10"/>
        <v>1.4423024558552617E-2</v>
      </c>
      <c r="G39" s="55">
        <f t="shared" si="11"/>
        <v>0.56612879107135594</v>
      </c>
      <c r="I39" s="21">
        <v>92.436999999999983</v>
      </c>
      <c r="J39" s="142">
        <v>199.51899999999998</v>
      </c>
      <c r="K39" s="220">
        <f t="shared" si="12"/>
        <v>4.0194910769533135E-3</v>
      </c>
      <c r="L39" s="221">
        <f t="shared" si="13"/>
        <v>8.9962149606560154E-3</v>
      </c>
      <c r="M39" s="55">
        <f t="shared" si="14"/>
        <v>1.158432229518483</v>
      </c>
      <c r="O39" s="240">
        <f t="shared" si="15"/>
        <v>1.2566033631951712</v>
      </c>
      <c r="P39" s="241">
        <f t="shared" si="16"/>
        <v>1.7318455635991175</v>
      </c>
      <c r="Q39" s="55">
        <f t="shared" si="17"/>
        <v>0.37819586857984028</v>
      </c>
    </row>
    <row r="40" spans="1:17" ht="26.25" customHeight="1" thickBot="1">
      <c r="A40" s="12" t="s">
        <v>12</v>
      </c>
      <c r="B40" s="48"/>
      <c r="C40" s="213">
        <f>C28+C29+C30+C33+C37+C38+C39</f>
        <v>82804.689999999988</v>
      </c>
      <c r="D40" s="226">
        <f>D28+D29+D30+D33+D37+D38+D39</f>
        <v>79876.45</v>
      </c>
      <c r="E40" s="222">
        <f t="shared" si="9"/>
        <v>1</v>
      </c>
      <c r="F40" s="223">
        <f t="shared" si="10"/>
        <v>1</v>
      </c>
      <c r="G40" s="55">
        <f t="shared" si="11"/>
        <v>-3.5363214330009461E-2</v>
      </c>
      <c r="H40" s="1"/>
      <c r="I40" s="213">
        <f>I28+I29+I30+I33+I37+I38+I39</f>
        <v>22997.190000000002</v>
      </c>
      <c r="J40" s="226">
        <f>J28+J29+J30+J33+J37+J38+J39</f>
        <v>22178.105</v>
      </c>
      <c r="K40" s="222">
        <f>K28+K29+K30+K33+K37+K38+K39</f>
        <v>0.99999999999999978</v>
      </c>
      <c r="L40" s="223">
        <f>L28+L29+L30+L33+L37+L38+L39</f>
        <v>1</v>
      </c>
      <c r="M40" s="55">
        <f t="shared" si="14"/>
        <v>-3.5616742741178493E-2</v>
      </c>
      <c r="N40" s="1"/>
      <c r="O40" s="24">
        <f t="shared" si="15"/>
        <v>2.7772810936192149</v>
      </c>
      <c r="P40" s="242">
        <f t="shared" si="16"/>
        <v>2.7765511611995777</v>
      </c>
      <c r="Q40" s="55">
        <f t="shared" si="17"/>
        <v>-2.6282266541700553E-4</v>
      </c>
    </row>
    <row r="42" spans="1:17">
      <c r="A42" s="1"/>
    </row>
    <row r="43" spans="1:17" ht="8.25" customHeight="1" thickBot="1"/>
    <row r="44" spans="1:17" ht="15" customHeight="1">
      <c r="A44" s="466" t="s">
        <v>15</v>
      </c>
      <c r="B44" s="454"/>
      <c r="C44" s="481" t="s">
        <v>1</v>
      </c>
      <c r="D44" s="482"/>
      <c r="E44" s="479" t="s">
        <v>101</v>
      </c>
      <c r="F44" s="479"/>
      <c r="G44" s="130" t="s">
        <v>0</v>
      </c>
      <c r="I44" s="483">
        <v>1000</v>
      </c>
      <c r="J44" s="482"/>
      <c r="K44" s="479" t="s">
        <v>101</v>
      </c>
      <c r="L44" s="479"/>
      <c r="M44" s="130" t="s">
        <v>0</v>
      </c>
      <c r="O44" s="490" t="s">
        <v>22</v>
      </c>
      <c r="P44" s="479"/>
      <c r="Q44" s="130" t="s">
        <v>0</v>
      </c>
    </row>
    <row r="45" spans="1:17" ht="15" customHeight="1">
      <c r="A45" s="480"/>
      <c r="B45" s="455"/>
      <c r="C45" s="484" t="str">
        <f>C5</f>
        <v>agosto</v>
      </c>
      <c r="D45" s="485"/>
      <c r="E45" s="486" t="str">
        <f>C25</f>
        <v>agosto</v>
      </c>
      <c r="F45" s="486"/>
      <c r="G45" s="131" t="str">
        <f>G25</f>
        <v>2026 /2025</v>
      </c>
      <c r="I45" s="487" t="str">
        <f>C5</f>
        <v>agosto</v>
      </c>
      <c r="J45" s="485"/>
      <c r="K45" s="475" t="str">
        <f>C25</f>
        <v>agosto</v>
      </c>
      <c r="L45" s="476"/>
      <c r="M45" s="131" t="str">
        <f>G45</f>
        <v>2026 /2025</v>
      </c>
      <c r="O45" s="487" t="str">
        <f>C5</f>
        <v>agosto</v>
      </c>
      <c r="P45" s="485"/>
      <c r="Q45" s="131" t="str">
        <f>Q25</f>
        <v>2026 /2025</v>
      </c>
    </row>
    <row r="46" spans="1:17" ht="15.75" customHeight="1">
      <c r="A46" s="480"/>
      <c r="B46" s="455"/>
      <c r="C46" s="139">
        <f>C6</f>
        <v>2025</v>
      </c>
      <c r="D46" s="137">
        <f>D6</f>
        <v>2026</v>
      </c>
      <c r="E46" s="68">
        <f>C26</f>
        <v>2025</v>
      </c>
      <c r="F46" s="137">
        <f>D26</f>
        <v>2026</v>
      </c>
      <c r="G46" s="131" t="s">
        <v>1</v>
      </c>
      <c r="I46" s="16">
        <f>C6</f>
        <v>2025</v>
      </c>
      <c r="J46" s="138">
        <f>D6</f>
        <v>2026</v>
      </c>
      <c r="K46" s="136">
        <f>C26</f>
        <v>2025</v>
      </c>
      <c r="L46" s="137">
        <f>D26</f>
        <v>2026</v>
      </c>
      <c r="M46" s="260">
        <v>1000</v>
      </c>
      <c r="O46" s="16">
        <f>O26</f>
        <v>2025</v>
      </c>
      <c r="P46" s="138">
        <f>P26</f>
        <v>2026</v>
      </c>
      <c r="Q46" s="131"/>
    </row>
    <row r="47" spans="1:17" s="267" customFormat="1" ht="18.75" customHeight="1">
      <c r="A47" s="23" t="s">
        <v>106</v>
      </c>
      <c r="B47" s="15"/>
      <c r="C47" s="78">
        <f>C48+C49</f>
        <v>76481.040000000037</v>
      </c>
      <c r="D47" s="210">
        <f>D48+D49</f>
        <v>69585.820000000007</v>
      </c>
      <c r="E47" s="216">
        <f t="shared" ref="E47:E59" si="21">C47/$C$60</f>
        <v>0.4712370617980064</v>
      </c>
      <c r="F47" s="217">
        <f t="shared" ref="F47:F59" si="22">D47/$D$60</f>
        <v>0.50762423133239998</v>
      </c>
      <c r="G47" s="53">
        <f t="shared" ref="G47:G60" si="23">(D47-C47)/C47</f>
        <v>-9.0155939302080976E-2</v>
      </c>
      <c r="H47"/>
      <c r="I47" s="78">
        <f>I48+I49</f>
        <v>23086.913999999993</v>
      </c>
      <c r="J47" s="210">
        <f>J48+J49</f>
        <v>22065.452000000005</v>
      </c>
      <c r="K47" s="216">
        <f t="shared" ref="K47:K59" si="24">I47/$I$60</f>
        <v>0.5607535514301234</v>
      </c>
      <c r="L47" s="217">
        <f t="shared" ref="L47:L59" si="25">J47/$J$60</f>
        <v>0.57226806598233648</v>
      </c>
      <c r="M47" s="53">
        <f t="shared" ref="M47:M60" si="26">(J47-I47)/I47</f>
        <v>-4.4244198250142433E-2</v>
      </c>
      <c r="N47"/>
      <c r="O47" s="63">
        <f t="shared" ref="O47:O60" si="27">(I47/C47)*10</f>
        <v>3.0186454054495049</v>
      </c>
      <c r="P47" s="237">
        <f t="shared" ref="P47:P60" si="28">(J47/D47)*10</f>
        <v>3.1709696027150365</v>
      </c>
      <c r="Q47" s="53">
        <f t="shared" ref="Q47:Q60" si="29">(P47-O47)/O47</f>
        <v>5.0461109804597629E-2</v>
      </c>
    </row>
    <row r="48" spans="1:17" ht="20.100000000000001" customHeight="1">
      <c r="A48" s="8" t="s">
        <v>4</v>
      </c>
      <c r="C48" s="19">
        <v>39193.270000000033</v>
      </c>
      <c r="D48" s="140">
        <v>35508.070000000007</v>
      </c>
      <c r="E48" s="214">
        <f t="shared" si="21"/>
        <v>0.24148888923393247</v>
      </c>
      <c r="F48" s="215">
        <f t="shared" si="22"/>
        <v>0.25902916341069276</v>
      </c>
      <c r="G48" s="52">
        <f t="shared" si="23"/>
        <v>-9.4026346870266841E-2</v>
      </c>
      <c r="I48" s="19">
        <v>13691.084999999994</v>
      </c>
      <c r="J48" s="140">
        <v>12798.084000000004</v>
      </c>
      <c r="K48" s="214">
        <f t="shared" si="24"/>
        <v>0.33254009334819234</v>
      </c>
      <c r="L48" s="215">
        <f t="shared" si="25"/>
        <v>0.33191863819329359</v>
      </c>
      <c r="M48" s="52">
        <f t="shared" si="26"/>
        <v>-6.522499860310485E-2</v>
      </c>
      <c r="O48" s="27">
        <f t="shared" si="27"/>
        <v>3.4932234539246103</v>
      </c>
      <c r="P48" s="143">
        <f t="shared" si="28"/>
        <v>3.6042747465576142</v>
      </c>
      <c r="Q48" s="52">
        <f t="shared" si="29"/>
        <v>3.1790492105003634E-2</v>
      </c>
    </row>
    <row r="49" spans="1:17" ht="20.100000000000001" customHeight="1">
      <c r="A49" s="8" t="s">
        <v>5</v>
      </c>
      <c r="C49" s="19">
        <v>37287.770000000011</v>
      </c>
      <c r="D49" s="140">
        <v>34077.750000000007</v>
      </c>
      <c r="E49" s="214">
        <f t="shared" si="21"/>
        <v>0.22974817256407401</v>
      </c>
      <c r="F49" s="215">
        <f t="shared" si="22"/>
        <v>0.24859506792170724</v>
      </c>
      <c r="G49" s="52">
        <f t="shared" si="23"/>
        <v>-8.6087744051199719E-2</v>
      </c>
      <c r="I49" s="19">
        <v>9395.8289999999997</v>
      </c>
      <c r="J49" s="140">
        <v>9267.3680000000022</v>
      </c>
      <c r="K49" s="214">
        <f t="shared" si="24"/>
        <v>0.228213458081931</v>
      </c>
      <c r="L49" s="215">
        <f t="shared" si="25"/>
        <v>0.24034942778904297</v>
      </c>
      <c r="M49" s="52">
        <f t="shared" si="26"/>
        <v>-1.3672130474064344E-2</v>
      </c>
      <c r="O49" s="27">
        <f t="shared" si="27"/>
        <v>2.5198152101882192</v>
      </c>
      <c r="P49" s="143">
        <f t="shared" si="28"/>
        <v>2.7194776650453747</v>
      </c>
      <c r="Q49" s="52">
        <f t="shared" si="29"/>
        <v>7.9236943268646109E-2</v>
      </c>
    </row>
    <row r="50" spans="1:17" ht="20.100000000000001" customHeight="1">
      <c r="A50" s="23" t="s">
        <v>38</v>
      </c>
      <c r="B50" s="15"/>
      <c r="C50" s="78">
        <f>C51+C52</f>
        <v>72388.449999999968</v>
      </c>
      <c r="D50" s="210">
        <f>D51+D52</f>
        <v>55017.039999999994</v>
      </c>
      <c r="E50" s="216">
        <f t="shared" si="21"/>
        <v>0.44602061486234845</v>
      </c>
      <c r="F50" s="217">
        <f t="shared" si="22"/>
        <v>0.40134588685142886</v>
      </c>
      <c r="G50" s="53">
        <f t="shared" si="23"/>
        <v>-0.23997488549623569</v>
      </c>
      <c r="I50" s="78">
        <f>I51+I52</f>
        <v>8284.7140000000018</v>
      </c>
      <c r="J50" s="210">
        <f>J51+J52</f>
        <v>6204.3519999999999</v>
      </c>
      <c r="K50" s="216">
        <f t="shared" si="24"/>
        <v>0.20122580255130093</v>
      </c>
      <c r="L50" s="217">
        <f t="shared" si="25"/>
        <v>0.16091002893181797</v>
      </c>
      <c r="M50" s="53">
        <f t="shared" si="26"/>
        <v>-0.25110848726944607</v>
      </c>
      <c r="O50" s="63">
        <f t="shared" si="27"/>
        <v>1.1444800931640344</v>
      </c>
      <c r="P50" s="237">
        <f t="shared" si="28"/>
        <v>1.127714613508833</v>
      </c>
      <c r="Q50" s="53">
        <f t="shared" si="29"/>
        <v>-1.4648991935588466E-2</v>
      </c>
    </row>
    <row r="51" spans="1:17" ht="20.100000000000001" customHeight="1">
      <c r="A51" s="8"/>
      <c r="B51" t="s">
        <v>6</v>
      </c>
      <c r="C51" s="31">
        <v>71754.299999999974</v>
      </c>
      <c r="D51" s="141">
        <v>54587.359999999993</v>
      </c>
      <c r="E51" s="214">
        <f t="shared" si="21"/>
        <v>0.44211330681921512</v>
      </c>
      <c r="F51" s="215">
        <f t="shared" si="22"/>
        <v>0.39821139796103561</v>
      </c>
      <c r="G51" s="52">
        <f t="shared" si="23"/>
        <v>-0.23924614970810093</v>
      </c>
      <c r="I51" s="31">
        <v>8099.2600000000011</v>
      </c>
      <c r="J51" s="141">
        <v>6051.1849999999995</v>
      </c>
      <c r="K51" s="214">
        <f t="shared" si="24"/>
        <v>0.19672134651499731</v>
      </c>
      <c r="L51" s="215">
        <f t="shared" si="25"/>
        <v>0.15693763884153944</v>
      </c>
      <c r="M51" s="52">
        <f t="shared" si="26"/>
        <v>-0.25287186730639605</v>
      </c>
      <c r="O51" s="27">
        <f t="shared" si="27"/>
        <v>1.1287490784524419</v>
      </c>
      <c r="P51" s="143">
        <f t="shared" si="28"/>
        <v>1.1085322682760259</v>
      </c>
      <c r="Q51" s="52">
        <f t="shared" si="29"/>
        <v>-1.7910809906603854E-2</v>
      </c>
    </row>
    <row r="52" spans="1:17" ht="20.100000000000001" customHeight="1">
      <c r="A52" s="8"/>
      <c r="B52" t="s">
        <v>39</v>
      </c>
      <c r="C52" s="31">
        <v>634.15000000000009</v>
      </c>
      <c r="D52" s="141">
        <v>429.67999999999995</v>
      </c>
      <c r="E52" s="218">
        <f t="shared" si="21"/>
        <v>3.9073080431333788E-3</v>
      </c>
      <c r="F52" s="219">
        <f t="shared" si="22"/>
        <v>3.1344888903932664E-3</v>
      </c>
      <c r="G52" s="52">
        <f t="shared" si="23"/>
        <v>-0.32243160135614618</v>
      </c>
      <c r="I52" s="31">
        <v>185.45399999999998</v>
      </c>
      <c r="J52" s="141">
        <v>153.167</v>
      </c>
      <c r="K52" s="218">
        <f t="shared" si="24"/>
        <v>4.5044560363036012E-3</v>
      </c>
      <c r="L52" s="219">
        <f t="shared" si="25"/>
        <v>3.9723900902785278E-3</v>
      </c>
      <c r="M52" s="52">
        <f t="shared" si="26"/>
        <v>-0.17409708067768817</v>
      </c>
      <c r="O52" s="27">
        <f t="shared" si="27"/>
        <v>2.9244500512497034</v>
      </c>
      <c r="P52" s="143">
        <f t="shared" si="28"/>
        <v>3.5646760379817541</v>
      </c>
      <c r="Q52" s="52">
        <f t="shared" si="29"/>
        <v>0.21892184017930599</v>
      </c>
    </row>
    <row r="53" spans="1:17" ht="20.100000000000001" customHeight="1">
      <c r="A53" s="23" t="s">
        <v>112</v>
      </c>
      <c r="B53" s="15"/>
      <c r="C53" s="306">
        <f>SUM(C54:C56)</f>
        <v>9951.7300000000014</v>
      </c>
      <c r="D53" s="305">
        <f>SUM(D54:D56)</f>
        <v>9557.0600000000031</v>
      </c>
      <c r="E53" s="216">
        <f t="shared" si="21"/>
        <v>6.1317471689807994E-2</v>
      </c>
      <c r="F53" s="217">
        <f t="shared" si="22"/>
        <v>6.9718158617626799E-2</v>
      </c>
      <c r="G53" s="53">
        <f t="shared" si="23"/>
        <v>-3.9658431247632138E-2</v>
      </c>
      <c r="I53" s="78">
        <f>SUM(I54:I56)</f>
        <v>8498.3069999999971</v>
      </c>
      <c r="J53" s="210">
        <f>SUM(J54:J56)</f>
        <v>9148.3330000000024</v>
      </c>
      <c r="K53" s="216">
        <f t="shared" si="24"/>
        <v>0.20641372127056379</v>
      </c>
      <c r="L53" s="217">
        <f t="shared" si="25"/>
        <v>0.23726225199793716</v>
      </c>
      <c r="M53" s="53">
        <f t="shared" si="26"/>
        <v>7.6488881844349182E-2</v>
      </c>
      <c r="O53" s="63">
        <f t="shared" si="27"/>
        <v>8.5395272982687391</v>
      </c>
      <c r="P53" s="237">
        <f t="shared" si="28"/>
        <v>9.5723297750563461</v>
      </c>
      <c r="Q53" s="53">
        <f t="shared" si="29"/>
        <v>0.12094375258885724</v>
      </c>
    </row>
    <row r="54" spans="1:17" ht="20.100000000000001" customHeight="1">
      <c r="A54" s="8"/>
      <c r="B54" s="3" t="s">
        <v>7</v>
      </c>
      <c r="C54" s="31">
        <v>9126.2700000000023</v>
      </c>
      <c r="D54" s="141">
        <v>9148.6100000000024</v>
      </c>
      <c r="E54" s="214">
        <f t="shared" si="21"/>
        <v>5.6231409248295929E-2</v>
      </c>
      <c r="F54" s="215">
        <f t="shared" si="22"/>
        <v>6.673854125754225E-2</v>
      </c>
      <c r="G54" s="52">
        <f t="shared" si="23"/>
        <v>2.4478784870489412E-3</v>
      </c>
      <c r="I54" s="31">
        <v>7716.8919999999971</v>
      </c>
      <c r="J54" s="141">
        <v>8538.4090000000033</v>
      </c>
      <c r="K54" s="214">
        <f t="shared" si="24"/>
        <v>0.18743408473747106</v>
      </c>
      <c r="L54" s="215">
        <f t="shared" si="25"/>
        <v>0.22144385734750308</v>
      </c>
      <c r="M54" s="52">
        <f t="shared" si="26"/>
        <v>0.10645697775736741</v>
      </c>
      <c r="O54" s="27">
        <f t="shared" si="27"/>
        <v>8.4556910983348015</v>
      </c>
      <c r="P54" s="143">
        <f t="shared" si="28"/>
        <v>9.3330123373933311</v>
      </c>
      <c r="Q54" s="52">
        <f t="shared" si="29"/>
        <v>0.10375511934575075</v>
      </c>
    </row>
    <row r="55" spans="1:17" ht="20.100000000000001" customHeight="1">
      <c r="A55" s="8"/>
      <c r="B55" s="3" t="s">
        <v>8</v>
      </c>
      <c r="C55" s="31">
        <v>646.04</v>
      </c>
      <c r="D55" s="141">
        <v>324.87</v>
      </c>
      <c r="E55" s="214">
        <f t="shared" si="21"/>
        <v>3.9805681434769181E-3</v>
      </c>
      <c r="F55" s="215">
        <f t="shared" si="22"/>
        <v>2.3699064555531106E-3</v>
      </c>
      <c r="G55" s="52">
        <f t="shared" si="23"/>
        <v>-0.4971364002228964</v>
      </c>
      <c r="I55" s="31">
        <v>659.92800000000011</v>
      </c>
      <c r="J55" s="141">
        <v>289.38099999999997</v>
      </c>
      <c r="K55" s="214">
        <f t="shared" si="24"/>
        <v>1.6028862484097208E-2</v>
      </c>
      <c r="L55" s="215">
        <f t="shared" si="25"/>
        <v>7.5051036888813547E-3</v>
      </c>
      <c r="M55" s="52">
        <f t="shared" si="26"/>
        <v>-0.56149610260513283</v>
      </c>
      <c r="O55" s="27">
        <f t="shared" si="27"/>
        <v>10.214971209213054</v>
      </c>
      <c r="P55" s="143">
        <f t="shared" si="28"/>
        <v>8.9075938067534697</v>
      </c>
      <c r="Q55" s="52">
        <f t="shared" si="29"/>
        <v>-0.12798640110511902</v>
      </c>
    </row>
    <row r="56" spans="1:17" ht="20.100000000000001" customHeight="1">
      <c r="A56" s="32"/>
      <c r="B56" s="33" t="s">
        <v>9</v>
      </c>
      <c r="C56" s="211">
        <v>179.42000000000004</v>
      </c>
      <c r="D56" s="212">
        <v>83.580000000000013</v>
      </c>
      <c r="E56" s="218">
        <f t="shared" si="21"/>
        <v>1.1054942980351509E-3</v>
      </c>
      <c r="F56" s="219">
        <f t="shared" si="22"/>
        <v>6.0971090453144038E-4</v>
      </c>
      <c r="G56" s="52">
        <f t="shared" si="23"/>
        <v>-0.53416564485564599</v>
      </c>
      <c r="I56" s="211">
        <v>121.48699999999999</v>
      </c>
      <c r="J56" s="212">
        <v>320.54300000000001</v>
      </c>
      <c r="K56" s="218">
        <f t="shared" si="24"/>
        <v>2.9507740489955227E-3</v>
      </c>
      <c r="L56" s="219">
        <f t="shared" si="25"/>
        <v>8.3132909615527498E-3</v>
      </c>
      <c r="M56" s="52">
        <f t="shared" si="26"/>
        <v>1.6384963000156396</v>
      </c>
      <c r="O56" s="27">
        <f t="shared" si="27"/>
        <v>6.7710957529818288</v>
      </c>
      <c r="P56" s="143">
        <f t="shared" si="28"/>
        <v>38.351639148121556</v>
      </c>
      <c r="Q56" s="52">
        <f t="shared" si="29"/>
        <v>4.6640225669873905</v>
      </c>
    </row>
    <row r="57" spans="1:17" ht="20.100000000000001" customHeight="1">
      <c r="A57" s="8" t="s">
        <v>113</v>
      </c>
      <c r="B57" s="3"/>
      <c r="C57" s="19">
        <v>138.37000000000003</v>
      </c>
      <c r="D57" s="140">
        <v>104.26</v>
      </c>
      <c r="E57" s="214">
        <f t="shared" si="21"/>
        <v>8.5256518793403087E-4</v>
      </c>
      <c r="F57" s="215">
        <f t="shared" si="22"/>
        <v>7.6057021902904958E-4</v>
      </c>
      <c r="G57" s="54">
        <f t="shared" si="23"/>
        <v>-0.24651297246512988</v>
      </c>
      <c r="I57" s="19">
        <v>147.85499999999999</v>
      </c>
      <c r="J57" s="140">
        <v>13.692</v>
      </c>
      <c r="K57" s="214">
        <f t="shared" si="24"/>
        <v>3.5912212583587787E-3</v>
      </c>
      <c r="L57" s="215">
        <f t="shared" si="25"/>
        <v>3.5510237267879894E-4</v>
      </c>
      <c r="M57" s="54">
        <f t="shared" si="26"/>
        <v>-0.90739575935883121</v>
      </c>
      <c r="O57" s="238">
        <f t="shared" si="27"/>
        <v>10.685480956854807</v>
      </c>
      <c r="P57" s="239">
        <f t="shared" si="28"/>
        <v>1.3132553232303856</v>
      </c>
      <c r="Q57" s="54">
        <f t="shared" si="29"/>
        <v>-0.87709909095033067</v>
      </c>
    </row>
    <row r="58" spans="1:17" ht="20.100000000000001" customHeight="1">
      <c r="A58" s="8" t="s">
        <v>10</v>
      </c>
      <c r="C58" s="19">
        <v>1826.45</v>
      </c>
      <c r="D58" s="140">
        <v>1042.9699999999998</v>
      </c>
      <c r="E58" s="214">
        <f t="shared" si="21"/>
        <v>1.1253650990114262E-2</v>
      </c>
      <c r="F58" s="215">
        <f t="shared" si="22"/>
        <v>7.6084013172906927E-3</v>
      </c>
      <c r="G58" s="52">
        <f t="shared" si="23"/>
        <v>-0.42896328944126599</v>
      </c>
      <c r="I58" s="19">
        <v>923.44199999999989</v>
      </c>
      <c r="J58" s="140">
        <v>775.63100000000009</v>
      </c>
      <c r="K58" s="214">
        <f t="shared" si="24"/>
        <v>2.2429302636105288E-2</v>
      </c>
      <c r="L58" s="215">
        <f t="shared" si="25"/>
        <v>2.0116009963718196E-2</v>
      </c>
      <c r="M58" s="52">
        <f t="shared" si="26"/>
        <v>-0.16006527751607555</v>
      </c>
      <c r="O58" s="27">
        <f t="shared" si="27"/>
        <v>5.0559391168660506</v>
      </c>
      <c r="P58" s="143">
        <f t="shared" si="28"/>
        <v>7.4367527349779987</v>
      </c>
      <c r="Q58" s="52">
        <f t="shared" si="29"/>
        <v>0.47089443980245305</v>
      </c>
    </row>
    <row r="59" spans="1:17" ht="20.100000000000001" customHeight="1" thickBot="1">
      <c r="A59" s="8" t="s">
        <v>11</v>
      </c>
      <c r="B59" s="10"/>
      <c r="C59" s="21">
        <v>1512.3999999999999</v>
      </c>
      <c r="D59" s="142">
        <v>1774.2099999999998</v>
      </c>
      <c r="E59" s="220">
        <f t="shared" si="21"/>
        <v>9.3186354717888845E-3</v>
      </c>
      <c r="F59" s="221">
        <f t="shared" si="22"/>
        <v>1.2942751662224533E-2</v>
      </c>
      <c r="G59" s="55">
        <f t="shared" si="23"/>
        <v>0.17310896588204178</v>
      </c>
      <c r="I59" s="21">
        <v>229.99899999999997</v>
      </c>
      <c r="J59" s="142">
        <v>350.435</v>
      </c>
      <c r="K59" s="220">
        <f t="shared" si="24"/>
        <v>5.5864008535474671E-3</v>
      </c>
      <c r="L59" s="221">
        <f t="shared" si="25"/>
        <v>9.0885407515114598E-3</v>
      </c>
      <c r="M59" s="55">
        <f t="shared" si="26"/>
        <v>0.52363705929156235</v>
      </c>
      <c r="O59" s="240">
        <f t="shared" si="27"/>
        <v>1.5207550912457022</v>
      </c>
      <c r="P59" s="241">
        <f t="shared" si="28"/>
        <v>1.9751607757818976</v>
      </c>
      <c r="Q59" s="55">
        <f t="shared" si="29"/>
        <v>0.29880267187793946</v>
      </c>
    </row>
    <row r="60" spans="1:17" ht="26.25" customHeight="1" thickBot="1">
      <c r="A60" s="12" t="s">
        <v>12</v>
      </c>
      <c r="B60" s="48"/>
      <c r="C60" s="213">
        <f>C48+C49+C50+C53+C57+C58+C59</f>
        <v>162298.44</v>
      </c>
      <c r="D60" s="226">
        <f>D48+D49+D50+D53+D57+D58+D59</f>
        <v>137081.36000000002</v>
      </c>
      <c r="E60" s="222">
        <f>E48+E49+E50+E53+E57+E58+E59</f>
        <v>1</v>
      </c>
      <c r="F60" s="223">
        <f>F48+F49+F50+F53+F57+F58+F59</f>
        <v>0.99999999999999989</v>
      </c>
      <c r="G60" s="55">
        <f t="shared" si="23"/>
        <v>-0.15537475283188174</v>
      </c>
      <c r="H60" s="1"/>
      <c r="I60" s="213">
        <f>I48+I49+I50+I53+I57+I58+I59</f>
        <v>41171.231000000007</v>
      </c>
      <c r="J60" s="226">
        <f>J48+J49+J50+J53+J57+J58+J59</f>
        <v>38557.895000000004</v>
      </c>
      <c r="K60" s="222">
        <f>K48+K49+K50+K53+K57+K58+K59</f>
        <v>0.99999999999999967</v>
      </c>
      <c r="L60" s="223">
        <f>L48+L49+L50+L53+L57+L58+L59</f>
        <v>1.0000000000000002</v>
      </c>
      <c r="M60" s="55">
        <f t="shared" si="26"/>
        <v>-6.3474808416585898E-2</v>
      </c>
      <c r="N60" s="1"/>
      <c r="O60" s="24">
        <f t="shared" si="27"/>
        <v>2.5367607353465633</v>
      </c>
      <c r="P60" s="242">
        <f t="shared" si="28"/>
        <v>2.8127744720361694</v>
      </c>
      <c r="Q60" s="55">
        <f t="shared" si="29"/>
        <v>0.10880558534500417</v>
      </c>
    </row>
    <row r="66" spans="3:13">
      <c r="C66" s="119"/>
      <c r="D66" s="119"/>
      <c r="E66" s="119"/>
      <c r="F66" s="119"/>
      <c r="G66" s="119"/>
      <c r="I66" s="119"/>
      <c r="J66" s="119"/>
      <c r="K66" s="119"/>
      <c r="L66" s="119"/>
      <c r="M66" s="119"/>
    </row>
    <row r="68" spans="3:13">
      <c r="M68" s="119"/>
    </row>
    <row r="69" spans="3:13">
      <c r="G69" s="119"/>
    </row>
  </sheetData>
  <mergeCells count="33">
    <mergeCell ref="K4:L4"/>
    <mergeCell ref="O4:P4"/>
    <mergeCell ref="K24:L24"/>
    <mergeCell ref="I5:J5"/>
    <mergeCell ref="K5:L5"/>
    <mergeCell ref="O5:P5"/>
    <mergeCell ref="O24:P24"/>
    <mergeCell ref="C5:D5"/>
    <mergeCell ref="C25:D25"/>
    <mergeCell ref="E25:F25"/>
    <mergeCell ref="I25:J25"/>
    <mergeCell ref="A4:B6"/>
    <mergeCell ref="C4:D4"/>
    <mergeCell ref="E4:F4"/>
    <mergeCell ref="I4:J4"/>
    <mergeCell ref="E5:F5"/>
    <mergeCell ref="A24:B26"/>
    <mergeCell ref="C24:D24"/>
    <mergeCell ref="E24:F24"/>
    <mergeCell ref="I24:J24"/>
    <mergeCell ref="O45:P45"/>
    <mergeCell ref="K25:L25"/>
    <mergeCell ref="O25:P25"/>
    <mergeCell ref="O44:P44"/>
    <mergeCell ref="A44:B46"/>
    <mergeCell ref="C44:D44"/>
    <mergeCell ref="E44:F44"/>
    <mergeCell ref="I44:J44"/>
    <mergeCell ref="K44:L44"/>
    <mergeCell ref="C45:D45"/>
    <mergeCell ref="E45:F45"/>
    <mergeCell ref="I45:J45"/>
    <mergeCell ref="K45:L4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9" orientation="landscape" r:id="rId1"/>
  <ignoredErrors>
    <ignoredError sqref="C13:D13 I13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17E92F0A-EBCF-4E5E-B336-BB560223A5C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G7</xm:sqref>
        </x14:conditionalFormatting>
        <x14:conditionalFormatting xmlns:xm="http://schemas.microsoft.com/office/excel/2006/main">
          <x14:cfRule type="iconSet" priority="13" id="{86471A41-5105-4AAA-8301-7D9DE9C3501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G8:G20</xm:sqref>
        </x14:conditionalFormatting>
        <x14:conditionalFormatting xmlns:xm="http://schemas.microsoft.com/office/excel/2006/main">
          <x14:cfRule type="iconSet" priority="5" id="{3444AD7F-4941-41EE-8084-1E5CE16C91B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G27</xm:sqref>
        </x14:conditionalFormatting>
        <x14:conditionalFormatting xmlns:xm="http://schemas.microsoft.com/office/excel/2006/main">
          <x14:cfRule type="iconSet" priority="14" id="{75E842F8-7474-45A8-B235-45ED2239E3C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G28:G40</xm:sqref>
        </x14:conditionalFormatting>
        <x14:conditionalFormatting xmlns:xm="http://schemas.microsoft.com/office/excel/2006/main">
          <x14:cfRule type="iconSet" priority="2" id="{41450FDC-3008-41C9-8C1F-20A305F8394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G47</xm:sqref>
        </x14:conditionalFormatting>
        <x14:conditionalFormatting xmlns:xm="http://schemas.microsoft.com/office/excel/2006/main">
          <x14:cfRule type="iconSet" priority="15" id="{1B326A39-3FBF-4153-9008-F85A7721BC8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G48:G60</xm:sqref>
        </x14:conditionalFormatting>
        <x14:conditionalFormatting xmlns:xm="http://schemas.microsoft.com/office/excel/2006/main">
          <x14:cfRule type="iconSet" priority="9" id="{119265EC-987D-4786-8026-E658C441BFC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M7</xm:sqref>
        </x14:conditionalFormatting>
        <x14:conditionalFormatting xmlns:xm="http://schemas.microsoft.com/office/excel/2006/main">
          <x14:cfRule type="iconSet" priority="16" id="{F297521C-CD33-4AF5-AC8D-2F4163184AE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M8:M20</xm:sqref>
        </x14:conditionalFormatting>
        <x14:conditionalFormatting xmlns:xm="http://schemas.microsoft.com/office/excel/2006/main">
          <x14:cfRule type="iconSet" priority="6" id="{DDD864ED-EB8D-4FFE-8E07-52B2CF4FC28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M27</xm:sqref>
        </x14:conditionalFormatting>
        <x14:conditionalFormatting xmlns:xm="http://schemas.microsoft.com/office/excel/2006/main">
          <x14:cfRule type="iconSet" priority="17" id="{A11947CF-9AB1-4996-A2B0-64F32D57E4F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M28:M40</xm:sqref>
        </x14:conditionalFormatting>
        <x14:conditionalFormatting xmlns:xm="http://schemas.microsoft.com/office/excel/2006/main">
          <x14:cfRule type="iconSet" priority="3" id="{506B5275-01E8-4666-873D-4E965C9DBD8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M47</xm:sqref>
        </x14:conditionalFormatting>
        <x14:conditionalFormatting xmlns:xm="http://schemas.microsoft.com/office/excel/2006/main">
          <x14:cfRule type="iconSet" priority="18" id="{E7EC4B8E-8CF4-4660-99F8-1848855BF85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M48:M60</xm:sqref>
        </x14:conditionalFormatting>
        <x14:conditionalFormatting xmlns:xm="http://schemas.microsoft.com/office/excel/2006/main">
          <x14:cfRule type="iconSet" priority="7" id="{9F827A92-1320-4B0F-85AA-7FB38528DF7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Q7</xm:sqref>
        </x14:conditionalFormatting>
        <x14:conditionalFormatting xmlns:xm="http://schemas.microsoft.com/office/excel/2006/main">
          <x14:cfRule type="iconSet" priority="12" id="{59E42393-0007-4779-A2FE-D588A54D3A7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Q8:Q20</xm:sqref>
        </x14:conditionalFormatting>
        <x14:conditionalFormatting xmlns:xm="http://schemas.microsoft.com/office/excel/2006/main">
          <x14:cfRule type="iconSet" priority="4" id="{10F20472-8591-4616-B905-06205F4AACB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Q27</xm:sqref>
        </x14:conditionalFormatting>
        <x14:conditionalFormatting xmlns:xm="http://schemas.microsoft.com/office/excel/2006/main">
          <x14:cfRule type="iconSet" priority="11" id="{A24D4345-550E-47DD-8ABD-3FA47C2043C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Q28:Q40</xm:sqref>
        </x14:conditionalFormatting>
        <x14:conditionalFormatting xmlns:xm="http://schemas.microsoft.com/office/excel/2006/main">
          <x14:cfRule type="iconSet" priority="1" id="{82D4CA2E-5620-44CB-B439-AA036F05D95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Q47</xm:sqref>
        </x14:conditionalFormatting>
        <x14:conditionalFormatting xmlns:xm="http://schemas.microsoft.com/office/excel/2006/main">
          <x14:cfRule type="iconSet" priority="10" id="{46A44E6B-82C1-42BE-829A-07BF2DA9386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Q48:Q60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>
    <pageSetUpPr fitToPage="1"/>
  </sheetPr>
  <dimension ref="A1:S19"/>
  <sheetViews>
    <sheetView showGridLines="0" workbookViewId="0">
      <selection activeCell="K7" sqref="K7:L1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7" max="8" width="9.140625" customWidth="1"/>
    <col min="9" max="9" width="10.85546875" customWidth="1"/>
    <col min="10" max="10" width="2.140625" customWidth="1"/>
    <col min="13" max="14" width="9.140625" customWidth="1"/>
    <col min="15" max="15" width="10.85546875" customWidth="1"/>
    <col min="16" max="16" width="2" customWidth="1"/>
    <col min="17" max="18" width="9.140625" style="34"/>
    <col min="19" max="19" width="10.85546875" customWidth="1"/>
  </cols>
  <sheetData>
    <row r="1" spans="1:19" ht="15.75">
      <c r="A1" s="30" t="s">
        <v>91</v>
      </c>
      <c r="B1" s="4"/>
    </row>
    <row r="3" spans="1:19" ht="15.75" thickBot="1"/>
    <row r="4" spans="1:19">
      <c r="A4" s="466" t="s">
        <v>16</v>
      </c>
      <c r="B4" s="454"/>
      <c r="C4" s="454"/>
      <c r="D4" s="454"/>
      <c r="E4" s="481" t="s">
        <v>1</v>
      </c>
      <c r="F4" s="482"/>
      <c r="G4" s="479" t="s">
        <v>100</v>
      </c>
      <c r="H4" s="479"/>
      <c r="I4" s="130" t="s">
        <v>0</v>
      </c>
      <c r="K4" s="483" t="s">
        <v>19</v>
      </c>
      <c r="L4" s="479"/>
      <c r="M4" s="477" t="s">
        <v>100</v>
      </c>
      <c r="N4" s="478"/>
      <c r="O4" s="130" t="s">
        <v>0</v>
      </c>
      <c r="Q4" s="490" t="s">
        <v>22</v>
      </c>
      <c r="R4" s="479"/>
      <c r="S4" s="130" t="s">
        <v>0</v>
      </c>
    </row>
    <row r="5" spans="1:19">
      <c r="A5" s="480"/>
      <c r="B5" s="455"/>
      <c r="C5" s="455"/>
      <c r="D5" s="455"/>
      <c r="E5" s="484" t="s">
        <v>202</v>
      </c>
      <c r="F5" s="485"/>
      <c r="G5" s="486" t="str">
        <f>E5</f>
        <v>jan-ago</v>
      </c>
      <c r="H5" s="486"/>
      <c r="I5" s="131" t="s">
        <v>150</v>
      </c>
      <c r="K5" s="487" t="str">
        <f>E5</f>
        <v>jan-ago</v>
      </c>
      <c r="L5" s="486"/>
      <c r="M5" s="488" t="str">
        <f>E5</f>
        <v>jan-ago</v>
      </c>
      <c r="N5" s="476"/>
      <c r="O5" s="131" t="str">
        <f>I5</f>
        <v>2026 /2025</v>
      </c>
      <c r="Q5" s="487" t="str">
        <f>E5</f>
        <v>jan-ago</v>
      </c>
      <c r="R5" s="485"/>
      <c r="S5" s="131" t="str">
        <f>O5</f>
        <v>2026 /2025</v>
      </c>
    </row>
    <row r="6" spans="1:19" ht="19.5" customHeight="1" thickBot="1">
      <c r="A6" s="467"/>
      <c r="B6" s="491"/>
      <c r="C6" s="491"/>
      <c r="D6" s="491"/>
      <c r="E6" s="99">
        <v>2025</v>
      </c>
      <c r="F6" s="144">
        <v>2026</v>
      </c>
      <c r="G6" s="68">
        <f>E6</f>
        <v>2025</v>
      </c>
      <c r="H6" s="137">
        <f>F6</f>
        <v>2026</v>
      </c>
      <c r="I6" s="131" t="s">
        <v>1</v>
      </c>
      <c r="K6" s="16">
        <f>E6</f>
        <v>2025</v>
      </c>
      <c r="L6" s="138">
        <f>F6</f>
        <v>2026</v>
      </c>
      <c r="M6" s="136">
        <f>G6</f>
        <v>2025</v>
      </c>
      <c r="N6" s="137">
        <f>H6</f>
        <v>2026</v>
      </c>
      <c r="O6" s="260">
        <v>1000</v>
      </c>
      <c r="Q6" s="16">
        <f>E6</f>
        <v>2025</v>
      </c>
      <c r="R6" s="138">
        <f>F6</f>
        <v>2026</v>
      </c>
      <c r="S6" s="131"/>
    </row>
    <row r="7" spans="1:19" ht="24" customHeight="1" thickBot="1">
      <c r="A7" s="12" t="s">
        <v>20</v>
      </c>
      <c r="B7" s="13"/>
      <c r="C7" s="13"/>
      <c r="D7" s="13"/>
      <c r="E7" s="17">
        <v>998012.69000000204</v>
      </c>
      <c r="F7" s="145">
        <v>843783.23000000068</v>
      </c>
      <c r="G7" s="243">
        <f>E7/E15</f>
        <v>0.43992759307063384</v>
      </c>
      <c r="H7" s="244">
        <f>F7/F15</f>
        <v>0.40937528696077385</v>
      </c>
      <c r="I7" s="164">
        <f t="shared" ref="I7:I11" si="0">(F7-E7)/E7</f>
        <v>-0.1545365720750515</v>
      </c>
      <c r="J7" s="1"/>
      <c r="K7" s="17">
        <v>256553.64600000018</v>
      </c>
      <c r="L7" s="145">
        <v>236398.08399999971</v>
      </c>
      <c r="M7" s="243">
        <f>K7/K15</f>
        <v>0.42513182847399683</v>
      </c>
      <c r="N7" s="244">
        <f>L7/L15</f>
        <v>0.41765693047056163</v>
      </c>
      <c r="O7" s="164">
        <f t="shared" ref="O7:O18" si="1">(L7-K7)/K7</f>
        <v>-7.8562757981620948E-2</v>
      </c>
      <c r="P7" s="1"/>
      <c r="Q7" s="187">
        <f t="shared" ref="Q7:Q18" si="2">(K7/E7)*10</f>
        <v>2.5706451287708543</v>
      </c>
      <c r="R7" s="188">
        <f t="shared" ref="R7:R18" si="3">(L7/F7)*10</f>
        <v>2.8016447304836758</v>
      </c>
      <c r="S7" s="55">
        <f>(R7-Q7)/Q7</f>
        <v>8.9860556452330403E-2</v>
      </c>
    </row>
    <row r="8" spans="1:19" s="3" customFormat="1" ht="24" customHeight="1">
      <c r="A8" s="46"/>
      <c r="B8" s="177" t="s">
        <v>33</v>
      </c>
      <c r="C8" s="177"/>
      <c r="D8" s="178"/>
      <c r="E8" s="180">
        <v>700606.82000000193</v>
      </c>
      <c r="F8" s="181">
        <v>648413.02000000072</v>
      </c>
      <c r="G8" s="245">
        <f>E8/E7</f>
        <v>0.70200191542654677</v>
      </c>
      <c r="H8" s="246">
        <f>F8/F7</f>
        <v>0.76845924041415259</v>
      </c>
      <c r="I8" s="206">
        <f t="shared" si="0"/>
        <v>-7.449799018513846E-2</v>
      </c>
      <c r="K8" s="180">
        <v>227164.9300000002</v>
      </c>
      <c r="L8" s="181">
        <v>209973.06599999973</v>
      </c>
      <c r="M8" s="250">
        <f>K8/K7</f>
        <v>0.88544806726309411</v>
      </c>
      <c r="N8" s="246">
        <f>L8/L7</f>
        <v>0.88821813801164307</v>
      </c>
      <c r="O8" s="207">
        <f t="shared" si="1"/>
        <v>-7.5680097275580574E-2</v>
      </c>
      <c r="Q8" s="189">
        <f t="shared" si="2"/>
        <v>3.2424024933128628</v>
      </c>
      <c r="R8" s="190">
        <f t="shared" si="3"/>
        <v>3.2382611009260653</v>
      </c>
      <c r="S8" s="182">
        <f t="shared" ref="S8:S18" si="4">(R8-Q8)/Q8</f>
        <v>-1.2772604250516908E-3</v>
      </c>
    </row>
    <row r="9" spans="1:19" ht="24" customHeight="1">
      <c r="A9" s="8"/>
      <c r="B9" t="s">
        <v>37</v>
      </c>
      <c r="E9" s="19">
        <v>101205.63999999998</v>
      </c>
      <c r="F9" s="140">
        <v>113547.34999999999</v>
      </c>
      <c r="G9" s="247">
        <f>E9/E7</f>
        <v>0.10140716747800048</v>
      </c>
      <c r="H9" s="215">
        <f>F9/F7</f>
        <v>0.1345693371981331</v>
      </c>
      <c r="I9" s="182">
        <f t="shared" ref="I9:I10" si="5">(F9-E9)/E9</f>
        <v>0.12194685987856022</v>
      </c>
      <c r="K9" s="19">
        <v>16137.927999999993</v>
      </c>
      <c r="L9" s="140">
        <v>19213.422999999973</v>
      </c>
      <c r="M9" s="247">
        <f>K9/K7</f>
        <v>6.290274276593201E-2</v>
      </c>
      <c r="N9" s="215">
        <f>L9/L7</f>
        <v>8.1275713723635748E-2</v>
      </c>
      <c r="O9" s="182">
        <f t="shared" si="1"/>
        <v>0.19057558070651834</v>
      </c>
      <c r="Q9" s="189">
        <f t="shared" si="2"/>
        <v>1.5945680497648149</v>
      </c>
      <c r="R9" s="190">
        <f t="shared" si="3"/>
        <v>1.6921066850084987</v>
      </c>
      <c r="S9" s="182">
        <f t="shared" si="4"/>
        <v>6.1169314949004461E-2</v>
      </c>
    </row>
    <row r="10" spans="1:19" ht="24" customHeight="1" thickBot="1">
      <c r="A10" s="8"/>
      <c r="B10" t="s">
        <v>36</v>
      </c>
      <c r="E10" s="19">
        <v>196200.23000000007</v>
      </c>
      <c r="F10" s="140">
        <v>81822.860000000015</v>
      </c>
      <c r="G10" s="247">
        <f>E10/E7</f>
        <v>0.19659091709545262</v>
      </c>
      <c r="H10" s="215">
        <f>F10/F7</f>
        <v>9.6971422387714376E-2</v>
      </c>
      <c r="I10" s="186">
        <f t="shared" si="5"/>
        <v>-0.58296246645582428</v>
      </c>
      <c r="K10" s="19">
        <v>13250.788000000002</v>
      </c>
      <c r="L10" s="140">
        <v>7211.5950000000021</v>
      </c>
      <c r="M10" s="247">
        <f>K10/K7</f>
        <v>5.1649189970973917E-2</v>
      </c>
      <c r="N10" s="215">
        <f>L10/L7</f>
        <v>3.0506148264721176E-2</v>
      </c>
      <c r="O10" s="209">
        <f t="shared" si="1"/>
        <v>-0.45576104606005313</v>
      </c>
      <c r="Q10" s="189">
        <f t="shared" si="2"/>
        <v>0.67537066597730278</v>
      </c>
      <c r="R10" s="190">
        <f t="shared" si="3"/>
        <v>0.88136677207323233</v>
      </c>
      <c r="S10" s="182">
        <f t="shared" si="4"/>
        <v>0.30501192378238778</v>
      </c>
    </row>
    <row r="11" spans="1:19" ht="24" customHeight="1" thickBot="1">
      <c r="A11" s="12" t="s">
        <v>21</v>
      </c>
      <c r="B11" s="13"/>
      <c r="C11" s="13"/>
      <c r="D11" s="13"/>
      <c r="E11" s="17">
        <v>1270571.2900000052</v>
      </c>
      <c r="F11" s="145">
        <v>1217365.2000000046</v>
      </c>
      <c r="G11" s="243">
        <f>E11/E15</f>
        <v>0.56007240692936622</v>
      </c>
      <c r="H11" s="244">
        <f>F11/F15</f>
        <v>0.59062471303922615</v>
      </c>
      <c r="I11" s="164">
        <f t="shared" si="0"/>
        <v>-4.1875721904593273E-2</v>
      </c>
      <c r="J11" s="1"/>
      <c r="K11" s="17">
        <v>346914.80499999877</v>
      </c>
      <c r="L11" s="145">
        <v>329612.11900000088</v>
      </c>
      <c r="M11" s="243">
        <f>K11/K15</f>
        <v>0.574868171526003</v>
      </c>
      <c r="N11" s="244">
        <f>L11/L15</f>
        <v>0.58234306952943837</v>
      </c>
      <c r="O11" s="164">
        <f t="shared" si="1"/>
        <v>-4.9875893881202192E-2</v>
      </c>
      <c r="Q11" s="191">
        <f t="shared" si="2"/>
        <v>2.7303844162888122</v>
      </c>
      <c r="R11" s="192">
        <f t="shared" si="3"/>
        <v>2.7075861787407725</v>
      </c>
      <c r="S11" s="57">
        <f t="shared" si="4"/>
        <v>-8.3498270104498899E-3</v>
      </c>
    </row>
    <row r="12" spans="1:19" s="3" customFormat="1" ht="24" customHeight="1">
      <c r="A12" s="46"/>
      <c r="B12" s="3" t="s">
        <v>33</v>
      </c>
      <c r="E12" s="31">
        <v>929875.09000000532</v>
      </c>
      <c r="F12" s="141">
        <v>867552.0300000048</v>
      </c>
      <c r="G12" s="247">
        <f>E12/E11</f>
        <v>0.7318558960985192</v>
      </c>
      <c r="H12" s="215">
        <f>F12/F11</f>
        <v>0.71264730583723068</v>
      </c>
      <c r="I12" s="206">
        <f t="shared" ref="I12:I18" si="6">(F12-E12)/E12</f>
        <v>-6.7023044998441847E-2</v>
      </c>
      <c r="K12" s="31">
        <v>312780.94499999884</v>
      </c>
      <c r="L12" s="141">
        <v>294371.56500000088</v>
      </c>
      <c r="M12" s="247">
        <f>K12/K11</f>
        <v>0.90160737014380221</v>
      </c>
      <c r="N12" s="215">
        <f>L12/L11</f>
        <v>0.89308477459228397</v>
      </c>
      <c r="O12" s="206">
        <f t="shared" si="1"/>
        <v>-5.8857102052677905E-2</v>
      </c>
      <c r="Q12" s="189">
        <f t="shared" si="2"/>
        <v>3.3636877507923888</v>
      </c>
      <c r="R12" s="190">
        <f t="shared" si="3"/>
        <v>3.3931286518919128</v>
      </c>
      <c r="S12" s="182">
        <f t="shared" si="4"/>
        <v>8.752566611626952E-3</v>
      </c>
    </row>
    <row r="13" spans="1:19" ht="24" customHeight="1">
      <c r="A13" s="8"/>
      <c r="B13" s="3" t="s">
        <v>37</v>
      </c>
      <c r="D13" s="3"/>
      <c r="E13" s="19">
        <v>109500.11999999986</v>
      </c>
      <c r="F13" s="140">
        <v>112057.41000000005</v>
      </c>
      <c r="G13" s="247">
        <f>E13/E11</f>
        <v>8.6181799369950685E-2</v>
      </c>
      <c r="H13" s="215">
        <f>F13/F11</f>
        <v>9.2049132010673232E-2</v>
      </c>
      <c r="I13" s="182">
        <f t="shared" ref="I13:I14" si="7">(F13-E13)/E13</f>
        <v>2.3354220981677335E-2</v>
      </c>
      <c r="K13" s="19">
        <v>13875.659999999996</v>
      </c>
      <c r="L13" s="140">
        <v>14375.186</v>
      </c>
      <c r="M13" s="247">
        <f>K13/K11</f>
        <v>3.9997312884931635E-2</v>
      </c>
      <c r="N13" s="215">
        <f>L13/L11</f>
        <v>4.3612431616933241E-2</v>
      </c>
      <c r="O13" s="182">
        <f t="shared" si="1"/>
        <v>3.6000161433762688E-2</v>
      </c>
      <c r="Q13" s="189">
        <f t="shared" si="2"/>
        <v>1.2671821729510446</v>
      </c>
      <c r="R13" s="190">
        <f t="shared" si="3"/>
        <v>1.2828411793561885</v>
      </c>
      <c r="S13" s="182">
        <f t="shared" si="4"/>
        <v>1.2357344302498166E-2</v>
      </c>
    </row>
    <row r="14" spans="1:19" ht="24" customHeight="1" thickBot="1">
      <c r="A14" s="8"/>
      <c r="B14" t="s">
        <v>36</v>
      </c>
      <c r="E14" s="19">
        <v>231196.0799999999</v>
      </c>
      <c r="F14" s="140">
        <v>237755.75999999983</v>
      </c>
      <c r="G14" s="247">
        <f>E14/E11</f>
        <v>0.18196230453153003</v>
      </c>
      <c r="H14" s="215">
        <f>F14/F11</f>
        <v>0.19530356215209613</v>
      </c>
      <c r="I14" s="186">
        <f t="shared" si="7"/>
        <v>2.837279940040479E-2</v>
      </c>
      <c r="K14" s="19">
        <v>20258.199999999983</v>
      </c>
      <c r="L14" s="140">
        <v>20865.368000000013</v>
      </c>
      <c r="M14" s="247">
        <f>K14/K11</f>
        <v>5.8395316971266341E-2</v>
      </c>
      <c r="N14" s="215">
        <f>L14/L11</f>
        <v>6.3302793790782783E-2</v>
      </c>
      <c r="O14" s="209">
        <f t="shared" si="1"/>
        <v>2.9971468343684589E-2</v>
      </c>
      <c r="Q14" s="189">
        <f t="shared" si="2"/>
        <v>0.87623457975585017</v>
      </c>
      <c r="R14" s="190">
        <f t="shared" si="3"/>
        <v>0.87759674045331348</v>
      </c>
      <c r="S14" s="182">
        <f t="shared" si="4"/>
        <v>1.5545616766720807E-3</v>
      </c>
    </row>
    <row r="15" spans="1:19" ht="24" customHeight="1" thickBot="1">
      <c r="A15" s="12" t="s">
        <v>12</v>
      </c>
      <c r="B15" s="13"/>
      <c r="C15" s="13"/>
      <c r="D15" s="13"/>
      <c r="E15" s="17">
        <v>2268583.980000007</v>
      </c>
      <c r="F15" s="145">
        <v>2061148.4300000053</v>
      </c>
      <c r="G15" s="243">
        <f>G7+G11</f>
        <v>1</v>
      </c>
      <c r="H15" s="244">
        <f>H7+H11</f>
        <v>1</v>
      </c>
      <c r="I15" s="164">
        <f t="shared" si="6"/>
        <v>-9.1438338553374174E-2</v>
      </c>
      <c r="J15" s="1"/>
      <c r="K15" s="17">
        <v>603468.45099999907</v>
      </c>
      <c r="L15" s="145">
        <v>566010.20300000056</v>
      </c>
      <c r="M15" s="243">
        <f>M7+M11</f>
        <v>0.99999999999999978</v>
      </c>
      <c r="N15" s="244">
        <f>N7+N11</f>
        <v>1</v>
      </c>
      <c r="O15" s="164">
        <f t="shared" si="1"/>
        <v>-6.2071592869398513E-2</v>
      </c>
      <c r="Q15" s="191">
        <f t="shared" si="2"/>
        <v>2.6601106960122198</v>
      </c>
      <c r="R15" s="192">
        <f t="shared" si="3"/>
        <v>2.7460914253516382</v>
      </c>
      <c r="S15" s="57">
        <f t="shared" si="4"/>
        <v>3.2322237367156316E-2</v>
      </c>
    </row>
    <row r="16" spans="1:19" s="42" customFormat="1" ht="24" customHeight="1">
      <c r="A16" s="179"/>
      <c r="B16" s="177" t="s">
        <v>33</v>
      </c>
      <c r="C16" s="177"/>
      <c r="D16" s="178"/>
      <c r="E16" s="180">
        <f>E8+E12</f>
        <v>1630481.9100000071</v>
      </c>
      <c r="F16" s="181">
        <f t="shared" ref="F16:F17" si="8">F8+F12</f>
        <v>1515965.0500000054</v>
      </c>
      <c r="G16" s="245">
        <f>E16/E15</f>
        <v>0.71872230623792122</v>
      </c>
      <c r="H16" s="246">
        <f>F16/F15</f>
        <v>0.73549533257049393</v>
      </c>
      <c r="I16" s="207">
        <f t="shared" si="6"/>
        <v>-7.0234977338694438E-2</v>
      </c>
      <c r="J16" s="3"/>
      <c r="K16" s="180">
        <f t="shared" ref="K16:L18" si="9">K8+K12</f>
        <v>539945.87499999907</v>
      </c>
      <c r="L16" s="181">
        <f t="shared" si="9"/>
        <v>504344.63100000063</v>
      </c>
      <c r="M16" s="250">
        <f>K16/K15</f>
        <v>0.89473753616326146</v>
      </c>
      <c r="N16" s="246">
        <f>L16/L15</f>
        <v>0.89105219009629788</v>
      </c>
      <c r="O16" s="207">
        <f t="shared" si="1"/>
        <v>-6.593483837615853E-2</v>
      </c>
      <c r="P16" s="3"/>
      <c r="Q16" s="189">
        <f t="shared" si="2"/>
        <v>3.31157231299792</v>
      </c>
      <c r="R16" s="190">
        <f t="shared" si="3"/>
        <v>3.3268882485120539</v>
      </c>
      <c r="S16" s="182">
        <f t="shared" si="4"/>
        <v>4.6249738995639217E-3</v>
      </c>
    </row>
    <row r="17" spans="1:19" ht="24" customHeight="1">
      <c r="A17" s="8"/>
      <c r="B17" s="3" t="s">
        <v>37</v>
      </c>
      <c r="C17" s="3"/>
      <c r="D17" s="183"/>
      <c r="E17" s="19">
        <f>E9+E13</f>
        <v>210705.75999999983</v>
      </c>
      <c r="F17" s="140">
        <f t="shared" si="8"/>
        <v>225604.76000000004</v>
      </c>
      <c r="G17" s="248">
        <f>E17/E15</f>
        <v>9.2879858915339425E-2</v>
      </c>
      <c r="H17" s="215">
        <f>F17/F15</f>
        <v>0.10945585321092061</v>
      </c>
      <c r="I17" s="182">
        <f t="shared" si="6"/>
        <v>7.0709979641753573E-2</v>
      </c>
      <c r="K17" s="19">
        <f t="shared" si="9"/>
        <v>30013.587999999989</v>
      </c>
      <c r="L17" s="140">
        <f t="shared" si="9"/>
        <v>33588.608999999975</v>
      </c>
      <c r="M17" s="247">
        <f>K17/K15</f>
        <v>4.9735140172224239E-2</v>
      </c>
      <c r="N17" s="215">
        <f>L17/L15</f>
        <v>5.9342762413065443E-2</v>
      </c>
      <c r="O17" s="182">
        <f t="shared" si="1"/>
        <v>0.11911341623000847</v>
      </c>
      <c r="Q17" s="189">
        <f t="shared" si="2"/>
        <v>1.4244313017356534</v>
      </c>
      <c r="R17" s="190">
        <f t="shared" si="3"/>
        <v>1.4888253687555162</v>
      </c>
      <c r="S17" s="182">
        <f t="shared" si="4"/>
        <v>4.5206860409062473E-2</v>
      </c>
    </row>
    <row r="18" spans="1:19" ht="24" customHeight="1" thickBot="1">
      <c r="A18" s="9"/>
      <c r="B18" s="184" t="s">
        <v>36</v>
      </c>
      <c r="C18" s="184"/>
      <c r="D18" s="185"/>
      <c r="E18" s="21">
        <f>E10+E14</f>
        <v>427396.30999999994</v>
      </c>
      <c r="F18" s="142">
        <f>F10+F14</f>
        <v>319578.61999999988</v>
      </c>
      <c r="G18" s="249">
        <f>E18/E15</f>
        <v>0.18839783484673933</v>
      </c>
      <c r="H18" s="221">
        <f>F18/F15</f>
        <v>0.15504881421858543</v>
      </c>
      <c r="I18" s="208">
        <f t="shared" si="6"/>
        <v>-0.25226630992672838</v>
      </c>
      <c r="K18" s="21">
        <f t="shared" si="9"/>
        <v>33508.987999999983</v>
      </c>
      <c r="L18" s="142">
        <f t="shared" si="9"/>
        <v>28076.963000000014</v>
      </c>
      <c r="M18" s="249">
        <f>K18/K15</f>
        <v>5.5527323664514211E-2</v>
      </c>
      <c r="N18" s="221">
        <f>L18/L15</f>
        <v>4.9605047490636822E-2</v>
      </c>
      <c r="O18" s="208">
        <f t="shared" si="1"/>
        <v>-0.16210650706610333</v>
      </c>
      <c r="Q18" s="193">
        <f t="shared" si="2"/>
        <v>0.78402614191966202</v>
      </c>
      <c r="R18" s="194">
        <f t="shared" si="3"/>
        <v>0.87856199516726197</v>
      </c>
      <c r="S18" s="186">
        <f t="shared" si="4"/>
        <v>0.12057742490082288</v>
      </c>
    </row>
    <row r="19" spans="1:19" ht="6.75" customHeight="1">
      <c r="Q19" s="195"/>
      <c r="R19" s="195"/>
    </row>
  </sheetData>
  <mergeCells count="11">
    <mergeCell ref="A4:D6"/>
    <mergeCell ref="E4:F4"/>
    <mergeCell ref="G4:H4"/>
    <mergeCell ref="M4:N4"/>
    <mergeCell ref="Q4:R4"/>
    <mergeCell ref="E5:F5"/>
    <mergeCell ref="G5:H5"/>
    <mergeCell ref="K5:L5"/>
    <mergeCell ref="M5:N5"/>
    <mergeCell ref="Q5:R5"/>
    <mergeCell ref="K4:L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I17:I18 O17:O18 O13:O14 O9:O10 S9:S10 S17:S18 S13:S14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45" id="{F814DC98-662A-407F-BF95-DB3D2F25B9D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I7:I18</xm:sqref>
        </x14:conditionalFormatting>
        <x14:conditionalFormatting xmlns:xm="http://schemas.microsoft.com/office/excel/2006/main">
          <x14:cfRule type="iconSet" priority="246" id="{F6525144-5EFD-421F-96F9-446DF505F32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O7:O18</xm:sqref>
        </x14:conditionalFormatting>
        <x14:conditionalFormatting xmlns:xm="http://schemas.microsoft.com/office/excel/2006/main">
          <x14:cfRule type="iconSet" priority="217" id="{61E8918D-EEF9-4FC0-AF13-9957D7A7C44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S7:S18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52A8-A733-417E-BA7A-5387B52ECE0D}">
  <sheetPr codeName="Folha25">
    <pageSetUpPr fitToPage="1"/>
  </sheetPr>
  <dimension ref="A1:S40"/>
  <sheetViews>
    <sheetView showGridLines="0" workbookViewId="0">
      <selection activeCell="V15" sqref="V1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7" max="8" width="9.140625" customWidth="1"/>
    <col min="9" max="9" width="10.85546875" customWidth="1"/>
    <col min="10" max="10" width="2.140625" customWidth="1"/>
    <col min="15" max="15" width="10.85546875" customWidth="1"/>
    <col min="16" max="16" width="2" customWidth="1"/>
    <col min="17" max="18" width="9.140625" style="34"/>
    <col min="19" max="19" width="10.85546875" customWidth="1"/>
  </cols>
  <sheetData>
    <row r="1" spans="1:19" ht="15.75">
      <c r="A1" s="30" t="s">
        <v>203</v>
      </c>
      <c r="B1" s="4"/>
    </row>
    <row r="3" spans="1:19" ht="15.75" thickBot="1"/>
    <row r="4" spans="1:19">
      <c r="A4" s="466" t="s">
        <v>16</v>
      </c>
      <c r="B4" s="454"/>
      <c r="C4" s="454"/>
      <c r="D4" s="454"/>
      <c r="E4" s="481" t="s">
        <v>1</v>
      </c>
      <c r="F4" s="482"/>
      <c r="G4" s="479" t="s">
        <v>100</v>
      </c>
      <c r="H4" s="479"/>
      <c r="I4" s="130" t="s">
        <v>0</v>
      </c>
      <c r="K4" s="483" t="s">
        <v>19</v>
      </c>
      <c r="L4" s="479"/>
      <c r="M4" s="477" t="s">
        <v>13</v>
      </c>
      <c r="N4" s="478"/>
      <c r="O4" s="130" t="s">
        <v>0</v>
      </c>
      <c r="Q4" s="490" t="s">
        <v>22</v>
      </c>
      <c r="R4" s="479"/>
      <c r="S4" s="130" t="s">
        <v>0</v>
      </c>
    </row>
    <row r="5" spans="1:19">
      <c r="A5" s="480"/>
      <c r="B5" s="455"/>
      <c r="C5" s="455"/>
      <c r="D5" s="455"/>
      <c r="E5" s="484" t="s">
        <v>79</v>
      </c>
      <c r="F5" s="485"/>
      <c r="G5" s="486" t="str">
        <f>E5</f>
        <v>agosto</v>
      </c>
      <c r="H5" s="486"/>
      <c r="I5" s="131" t="s">
        <v>150</v>
      </c>
      <c r="K5" s="487" t="str">
        <f>E5</f>
        <v>agosto</v>
      </c>
      <c r="L5" s="486"/>
      <c r="M5" s="488" t="str">
        <f>E5</f>
        <v>agosto</v>
      </c>
      <c r="N5" s="476"/>
      <c r="O5" s="131" t="str">
        <f>I5</f>
        <v>2026 /2025</v>
      </c>
      <c r="Q5" s="487" t="str">
        <f>E5</f>
        <v>agosto</v>
      </c>
      <c r="R5" s="485"/>
      <c r="S5" s="131" t="str">
        <f>O5</f>
        <v>2026 /2025</v>
      </c>
    </row>
    <row r="6" spans="1:19" ht="19.5" customHeight="1" thickBot="1">
      <c r="A6" s="467"/>
      <c r="B6" s="491"/>
      <c r="C6" s="491"/>
      <c r="D6" s="491"/>
      <c r="E6" s="99">
        <v>2025</v>
      </c>
      <c r="F6" s="144">
        <v>2026</v>
      </c>
      <c r="G6" s="68">
        <f>E6</f>
        <v>2025</v>
      </c>
      <c r="H6" s="137">
        <f>F6</f>
        <v>2026</v>
      </c>
      <c r="I6" s="131" t="s">
        <v>1</v>
      </c>
      <c r="K6" s="16">
        <f>E6</f>
        <v>2025</v>
      </c>
      <c r="L6" s="138">
        <f>F6</f>
        <v>2026</v>
      </c>
      <c r="M6" s="136">
        <f>G6</f>
        <v>2025</v>
      </c>
      <c r="N6" s="137">
        <f>H6</f>
        <v>2026</v>
      </c>
      <c r="O6" s="260">
        <v>1000</v>
      </c>
      <c r="Q6" s="16">
        <f>E6</f>
        <v>2025</v>
      </c>
      <c r="R6" s="138">
        <f>F6</f>
        <v>2026</v>
      </c>
      <c r="S6" s="131"/>
    </row>
    <row r="7" spans="1:19" ht="24" customHeight="1" thickBot="1">
      <c r="A7" s="12" t="s">
        <v>20</v>
      </c>
      <c r="B7" s="13"/>
      <c r="C7" s="13"/>
      <c r="D7" s="13"/>
      <c r="E7" s="17">
        <v>82804.689999999988</v>
      </c>
      <c r="F7" s="145">
        <v>79876.449999999924</v>
      </c>
      <c r="G7" s="243">
        <f>E7/E15</f>
        <v>0.33783611820869036</v>
      </c>
      <c r="H7" s="244">
        <f>F7/F15</f>
        <v>0.36816581988912955</v>
      </c>
      <c r="I7" s="164">
        <f t="shared" ref="I7:I18" si="0">(F7-E7)/E7</f>
        <v>-3.5363214330010342E-2</v>
      </c>
      <c r="J7" s="1"/>
      <c r="K7" s="17">
        <v>22997.19</v>
      </c>
      <c r="L7" s="145">
        <v>22178.104999999985</v>
      </c>
      <c r="M7" s="243">
        <f>K7/K15</f>
        <v>0.35838796781363841</v>
      </c>
      <c r="N7" s="244">
        <f>L7/L15</f>
        <v>0.36515583838250759</v>
      </c>
      <c r="O7" s="164">
        <f t="shared" ref="O7:O18" si="1">(L7-K7)/K7</f>
        <v>-3.5616742741178972E-2</v>
      </c>
      <c r="P7" s="1"/>
      <c r="Q7" s="187">
        <f t="shared" ref="Q7:R18" si="2">(K7/E7)*10</f>
        <v>2.7772810936192145</v>
      </c>
      <c r="R7" s="188">
        <f t="shared" si="2"/>
        <v>2.7765511611995786</v>
      </c>
      <c r="S7" s="55">
        <f>(R7-Q7)/Q7</f>
        <v>-2.6282266541652587E-4</v>
      </c>
    </row>
    <row r="8" spans="1:19" s="3" customFormat="1" ht="24" customHeight="1">
      <c r="A8" s="46"/>
      <c r="B8" s="177" t="s">
        <v>33</v>
      </c>
      <c r="C8" s="177"/>
      <c r="D8" s="178"/>
      <c r="E8" s="180">
        <v>59254.799999999981</v>
      </c>
      <c r="F8" s="181">
        <v>58548.639999999927</v>
      </c>
      <c r="G8" s="245">
        <f>E8/E7</f>
        <v>0.7155971479393255</v>
      </c>
      <c r="H8" s="246">
        <f>F8/F7</f>
        <v>0.73299001144893117</v>
      </c>
      <c r="I8" s="206">
        <f t="shared" si="0"/>
        <v>-1.1917346780346142E-2</v>
      </c>
      <c r="K8" s="180">
        <v>20693.581999999999</v>
      </c>
      <c r="L8" s="181">
        <v>19739.730999999985</v>
      </c>
      <c r="M8" s="250">
        <f>K8/K7</f>
        <v>0.8998308923829389</v>
      </c>
      <c r="N8" s="246">
        <f>L8/L7</f>
        <v>0.89005489873909416</v>
      </c>
      <c r="O8" s="207">
        <f t="shared" si="1"/>
        <v>-4.6094049836321878E-2</v>
      </c>
      <c r="Q8" s="189">
        <f t="shared" si="2"/>
        <v>3.4923047584330731</v>
      </c>
      <c r="R8" s="190">
        <f t="shared" si="2"/>
        <v>3.3715097395942943</v>
      </c>
      <c r="S8" s="182">
        <f t="shared" ref="S8:S18" si="3">(R8-Q8)/Q8</f>
        <v>-3.4588911104361075E-2</v>
      </c>
    </row>
    <row r="9" spans="1:19" ht="24" customHeight="1">
      <c r="A9" s="8"/>
      <c r="B9" t="s">
        <v>37</v>
      </c>
      <c r="E9" s="19">
        <v>7115.88</v>
      </c>
      <c r="F9" s="140">
        <v>11061.41</v>
      </c>
      <c r="G9" s="247">
        <f>E9/E7</f>
        <v>8.5935712095534703E-2</v>
      </c>
      <c r="H9" s="215">
        <f>F9/F7</f>
        <v>0.13848149235475551</v>
      </c>
      <c r="I9" s="182">
        <f t="shared" si="0"/>
        <v>0.55446831593562562</v>
      </c>
      <c r="K9" s="19">
        <v>1145.365</v>
      </c>
      <c r="L9" s="140">
        <v>1645.1119999999996</v>
      </c>
      <c r="M9" s="247">
        <f>K9/K7</f>
        <v>4.9804563079228377E-2</v>
      </c>
      <c r="N9" s="215">
        <f>L9/L7</f>
        <v>7.4177302343910845E-2</v>
      </c>
      <c r="O9" s="182">
        <f t="shared" si="1"/>
        <v>0.43632117272659771</v>
      </c>
      <c r="Q9" s="189">
        <f t="shared" si="2"/>
        <v>1.6095900998892618</v>
      </c>
      <c r="R9" s="190">
        <f t="shared" si="2"/>
        <v>1.4872534333326399</v>
      </c>
      <c r="S9" s="182">
        <f t="shared" si="3"/>
        <v>-7.6004857736785614E-2</v>
      </c>
    </row>
    <row r="10" spans="1:19" ht="24" customHeight="1" thickBot="1">
      <c r="A10" s="8"/>
      <c r="B10" t="s">
        <v>36</v>
      </c>
      <c r="E10" s="19">
        <v>16434.010000000006</v>
      </c>
      <c r="F10" s="140">
        <v>10266.4</v>
      </c>
      <c r="G10" s="247">
        <f>E10/E7</f>
        <v>0.19846713996513976</v>
      </c>
      <c r="H10" s="215">
        <f>F10/F7</f>
        <v>0.12852849619631329</v>
      </c>
      <c r="I10" s="186">
        <f t="shared" si="0"/>
        <v>-0.37529550000273848</v>
      </c>
      <c r="K10" s="19">
        <v>1158.2429999999999</v>
      </c>
      <c r="L10" s="140">
        <v>793.26199999999994</v>
      </c>
      <c r="M10" s="247">
        <f>K10/K7</f>
        <v>5.0364544537832664E-2</v>
      </c>
      <c r="N10" s="215">
        <f>L10/L7</f>
        <v>3.5767798916994956E-2</v>
      </c>
      <c r="O10" s="209">
        <f t="shared" si="1"/>
        <v>-0.31511608531197688</v>
      </c>
      <c r="Q10" s="189">
        <f t="shared" si="2"/>
        <v>0.70478416405977573</v>
      </c>
      <c r="R10" s="190">
        <f t="shared" si="2"/>
        <v>0.77267786176264308</v>
      </c>
      <c r="S10" s="182">
        <f t="shared" si="3"/>
        <v>9.6332609563442181E-2</v>
      </c>
    </row>
    <row r="11" spans="1:19" ht="24" customHeight="1" thickBot="1">
      <c r="A11" s="12" t="s">
        <v>21</v>
      </c>
      <c r="B11" s="13"/>
      <c r="C11" s="13"/>
      <c r="D11" s="13"/>
      <c r="E11" s="17">
        <v>162298.43999999994</v>
      </c>
      <c r="F11" s="145">
        <v>137081.35999999987</v>
      </c>
      <c r="G11" s="243">
        <f>E11/E15</f>
        <v>0.66216388179130958</v>
      </c>
      <c r="H11" s="244">
        <f>F11/F15</f>
        <v>0.63183418011087034</v>
      </c>
      <c r="I11" s="164">
        <f t="shared" si="0"/>
        <v>-0.15537475283188232</v>
      </c>
      <c r="J11" s="1"/>
      <c r="K11" s="17">
        <v>41171.231000000007</v>
      </c>
      <c r="L11" s="145">
        <v>38557.895000000033</v>
      </c>
      <c r="M11" s="243">
        <f>K11/K15</f>
        <v>0.64161203218636165</v>
      </c>
      <c r="N11" s="244">
        <f>L11/L15</f>
        <v>0.63484416161749246</v>
      </c>
      <c r="O11" s="164">
        <f t="shared" si="1"/>
        <v>-6.3474808416585204E-2</v>
      </c>
      <c r="Q11" s="191">
        <f t="shared" si="2"/>
        <v>2.5367607353465642</v>
      </c>
      <c r="R11" s="192">
        <f t="shared" si="2"/>
        <v>2.8127744720361743</v>
      </c>
      <c r="S11" s="57">
        <f t="shared" si="3"/>
        <v>0.10880558534500571</v>
      </c>
    </row>
    <row r="12" spans="1:19" s="3" customFormat="1" ht="24" customHeight="1">
      <c r="A12" s="46"/>
      <c r="B12" s="3" t="s">
        <v>33</v>
      </c>
      <c r="E12" s="31">
        <v>111436.24999999994</v>
      </c>
      <c r="F12" s="141">
        <v>96521.009999999893</v>
      </c>
      <c r="G12" s="247">
        <f>E12/E11</f>
        <v>0.68661319233875562</v>
      </c>
      <c r="H12" s="215">
        <f>F12/F11</f>
        <v>0.70411476804723838</v>
      </c>
      <c r="I12" s="206">
        <f t="shared" si="0"/>
        <v>-0.13384549462136475</v>
      </c>
      <c r="K12" s="31">
        <v>36000.823000000011</v>
      </c>
      <c r="L12" s="141">
        <v>34253.829000000027</v>
      </c>
      <c r="M12" s="247">
        <f>K12/K11</f>
        <v>0.8744169684894777</v>
      </c>
      <c r="N12" s="215">
        <f>L12/L11</f>
        <v>0.88837393742578519</v>
      </c>
      <c r="O12" s="206">
        <f t="shared" si="1"/>
        <v>-4.8526501741362513E-2</v>
      </c>
      <c r="Q12" s="189">
        <f t="shared" si="2"/>
        <v>3.2306204668588565</v>
      </c>
      <c r="R12" s="190">
        <f t="shared" si="2"/>
        <v>3.5488469298031653</v>
      </c>
      <c r="S12" s="182">
        <f t="shared" si="3"/>
        <v>9.8503202777552354E-2</v>
      </c>
    </row>
    <row r="13" spans="1:19" ht="24" customHeight="1">
      <c r="A13" s="8"/>
      <c r="B13" s="3" t="s">
        <v>37</v>
      </c>
      <c r="D13" s="3"/>
      <c r="E13" s="19">
        <v>13027.809999999996</v>
      </c>
      <c r="F13" s="140">
        <v>13998.919999999998</v>
      </c>
      <c r="G13" s="247">
        <f>E13/E11</f>
        <v>8.0270703772630222E-2</v>
      </c>
      <c r="H13" s="215">
        <f>F13/F11</f>
        <v>0.10212125120439432</v>
      </c>
      <c r="I13" s="182">
        <f t="shared" si="0"/>
        <v>7.4541308170751858E-2</v>
      </c>
      <c r="K13" s="19">
        <v>1857.6299999999997</v>
      </c>
      <c r="L13" s="140">
        <v>2081.4140000000007</v>
      </c>
      <c r="M13" s="247">
        <f>K13/K11</f>
        <v>4.5119612770383268E-2</v>
      </c>
      <c r="N13" s="215">
        <f>L13/L11</f>
        <v>5.398152570310176E-2</v>
      </c>
      <c r="O13" s="182">
        <f t="shared" si="1"/>
        <v>0.12046747737708857</v>
      </c>
      <c r="Q13" s="189">
        <f t="shared" si="2"/>
        <v>1.4258958336051877</v>
      </c>
      <c r="R13" s="190">
        <f t="shared" si="2"/>
        <v>1.4868389847216792</v>
      </c>
      <c r="S13" s="182">
        <f t="shared" si="3"/>
        <v>4.274025470879235E-2</v>
      </c>
    </row>
    <row r="14" spans="1:19" ht="24" customHeight="1" thickBot="1">
      <c r="A14" s="8"/>
      <c r="B14" t="s">
        <v>36</v>
      </c>
      <c r="E14" s="19">
        <v>37834.379999999997</v>
      </c>
      <c r="F14" s="140">
        <v>26561.429999999989</v>
      </c>
      <c r="G14" s="247">
        <f>E14/E11</f>
        <v>0.23311610388861415</v>
      </c>
      <c r="H14" s="215">
        <f>F14/F11</f>
        <v>0.19376398074836734</v>
      </c>
      <c r="I14" s="186">
        <f t="shared" si="0"/>
        <v>-0.2979551931338642</v>
      </c>
      <c r="K14" s="19">
        <v>3312.7780000000002</v>
      </c>
      <c r="L14" s="140">
        <v>2222.6519999999996</v>
      </c>
      <c r="M14" s="247">
        <f>K14/K11</f>
        <v>8.0463418740139195E-2</v>
      </c>
      <c r="N14" s="215">
        <f>L14/L11</f>
        <v>5.7644536871112845E-2</v>
      </c>
      <c r="O14" s="209">
        <f t="shared" si="1"/>
        <v>-0.32906702471460525</v>
      </c>
      <c r="Q14" s="189">
        <f t="shared" si="2"/>
        <v>0.87559991732387321</v>
      </c>
      <c r="R14" s="190">
        <f t="shared" si="2"/>
        <v>0.83679681402695572</v>
      </c>
      <c r="S14" s="182">
        <f t="shared" si="3"/>
        <v>-4.4316019827311981E-2</v>
      </c>
    </row>
    <row r="15" spans="1:19" ht="24" customHeight="1" thickBot="1">
      <c r="A15" s="12" t="s">
        <v>12</v>
      </c>
      <c r="B15" s="13"/>
      <c r="C15" s="13"/>
      <c r="D15" s="13"/>
      <c r="E15" s="17">
        <v>245103.12999999995</v>
      </c>
      <c r="F15" s="145">
        <v>216957.80999999982</v>
      </c>
      <c r="G15" s="243">
        <f>G7+G11</f>
        <v>1</v>
      </c>
      <c r="H15" s="244">
        <f>H7+H11</f>
        <v>0.99999999999999989</v>
      </c>
      <c r="I15" s="164">
        <f t="shared" si="0"/>
        <v>-0.11483052052415703</v>
      </c>
      <c r="J15" s="1"/>
      <c r="K15" s="17">
        <v>64168.421000000002</v>
      </c>
      <c r="L15" s="145">
        <v>60736.000000000015</v>
      </c>
      <c r="M15" s="243">
        <f>M7+M11</f>
        <v>1</v>
      </c>
      <c r="N15" s="244">
        <f>N7+N11</f>
        <v>1</v>
      </c>
      <c r="O15" s="164">
        <f t="shared" si="1"/>
        <v>-5.3490812871957491E-2</v>
      </c>
      <c r="Q15" s="191">
        <f t="shared" si="2"/>
        <v>2.6180171995355597</v>
      </c>
      <c r="R15" s="192">
        <f t="shared" si="2"/>
        <v>2.7994382871029195</v>
      </c>
      <c r="S15" s="57">
        <f t="shared" si="3"/>
        <v>6.9297133570988087E-2</v>
      </c>
    </row>
    <row r="16" spans="1:19" s="42" customFormat="1" ht="24" customHeight="1">
      <c r="A16" s="179"/>
      <c r="B16" s="177" t="s">
        <v>33</v>
      </c>
      <c r="C16" s="177"/>
      <c r="D16" s="178"/>
      <c r="E16" s="180">
        <f>E8+E12</f>
        <v>170691.04999999993</v>
      </c>
      <c r="F16" s="181">
        <f t="shared" ref="F16:F17" si="4">F8+F12</f>
        <v>155069.64999999982</v>
      </c>
      <c r="G16" s="245">
        <f>E16/E15</f>
        <v>0.6964050193891852</v>
      </c>
      <c r="H16" s="246">
        <f>F16/F15</f>
        <v>0.71474564570872068</v>
      </c>
      <c r="I16" s="207">
        <f t="shared" si="0"/>
        <v>-9.1518565267482491E-2</v>
      </c>
      <c r="J16" s="3"/>
      <c r="K16" s="180">
        <f t="shared" ref="K16:L18" si="5">K8+K12</f>
        <v>56694.405000000013</v>
      </c>
      <c r="L16" s="181">
        <f t="shared" si="5"/>
        <v>53993.560000000012</v>
      </c>
      <c r="M16" s="250">
        <f>K16/K15</f>
        <v>0.88352501302782582</v>
      </c>
      <c r="N16" s="246">
        <f>L16/L15</f>
        <v>0.88898775026343513</v>
      </c>
      <c r="O16" s="207">
        <f t="shared" si="1"/>
        <v>-4.763865146834155E-2</v>
      </c>
      <c r="P16" s="3"/>
      <c r="Q16" s="189">
        <f t="shared" si="2"/>
        <v>3.3214632518811054</v>
      </c>
      <c r="R16" s="190">
        <f t="shared" si="2"/>
        <v>3.4818908793564747</v>
      </c>
      <c r="S16" s="182">
        <f t="shared" si="3"/>
        <v>4.8300286743955811E-2</v>
      </c>
    </row>
    <row r="17" spans="1:19" ht="24" customHeight="1">
      <c r="A17" s="8"/>
      <c r="B17" s="3" t="s">
        <v>37</v>
      </c>
      <c r="C17" s="3"/>
      <c r="D17" s="183"/>
      <c r="E17" s="19">
        <f>E9+E13</f>
        <v>20143.689999999995</v>
      </c>
      <c r="F17" s="140">
        <f t="shared" si="4"/>
        <v>25060.329999999998</v>
      </c>
      <c r="G17" s="248">
        <f>E17/E15</f>
        <v>8.2184548194060195E-2</v>
      </c>
      <c r="H17" s="215">
        <f>F17/F15</f>
        <v>0.1155078491988835</v>
      </c>
      <c r="I17" s="182">
        <f t="shared" si="0"/>
        <v>0.24407841860155732</v>
      </c>
      <c r="K17" s="19">
        <f t="shared" si="5"/>
        <v>3002.9949999999999</v>
      </c>
      <c r="L17" s="140">
        <f t="shared" si="5"/>
        <v>3726.5260000000003</v>
      </c>
      <c r="M17" s="247">
        <f>K17/K15</f>
        <v>4.6798642590878146E-2</v>
      </c>
      <c r="N17" s="215">
        <f>L17/L15</f>
        <v>6.1356131454162265E-2</v>
      </c>
      <c r="O17" s="182">
        <f t="shared" si="1"/>
        <v>0.24093646509567962</v>
      </c>
      <c r="Q17" s="189">
        <f t="shared" si="2"/>
        <v>1.4907869412207995</v>
      </c>
      <c r="R17" s="190">
        <f t="shared" si="2"/>
        <v>1.4870219187057796</v>
      </c>
      <c r="S17" s="182">
        <f t="shared" si="3"/>
        <v>-2.5255268951690072E-3</v>
      </c>
    </row>
    <row r="18" spans="1:19" ht="24" customHeight="1" thickBot="1">
      <c r="A18" s="9"/>
      <c r="B18" s="184" t="s">
        <v>36</v>
      </c>
      <c r="C18" s="184"/>
      <c r="D18" s="185"/>
      <c r="E18" s="21">
        <f>E10+E14</f>
        <v>54268.39</v>
      </c>
      <c r="F18" s="142">
        <f>F10+F14</f>
        <v>36827.829999999987</v>
      </c>
      <c r="G18" s="249">
        <f>E18/E15</f>
        <v>0.22141043241675457</v>
      </c>
      <c r="H18" s="221">
        <f>F18/F15</f>
        <v>0.16974650509239569</v>
      </c>
      <c r="I18" s="208">
        <f t="shared" si="0"/>
        <v>-0.3213760349256724</v>
      </c>
      <c r="K18" s="21">
        <f t="shared" si="5"/>
        <v>4471.0210000000006</v>
      </c>
      <c r="L18" s="142">
        <f t="shared" si="5"/>
        <v>3015.9139999999998</v>
      </c>
      <c r="M18" s="249">
        <f>K18/K15</f>
        <v>6.9676344381296218E-2</v>
      </c>
      <c r="N18" s="221">
        <f>L18/L15</f>
        <v>4.965611828240251E-2</v>
      </c>
      <c r="O18" s="208">
        <f t="shared" si="1"/>
        <v>-0.32545295582373707</v>
      </c>
      <c r="Q18" s="193">
        <f t="shared" si="2"/>
        <v>0.82387205516876405</v>
      </c>
      <c r="R18" s="194">
        <f t="shared" si="2"/>
        <v>0.81892253765698408</v>
      </c>
      <c r="S18" s="186">
        <f t="shared" si="3"/>
        <v>-6.0076288311127317E-3</v>
      </c>
    </row>
    <row r="19" spans="1:19" ht="6.75" customHeight="1">
      <c r="Q19" s="195"/>
      <c r="R19" s="195"/>
    </row>
    <row r="20" spans="1:19">
      <c r="Q20"/>
      <c r="R20"/>
    </row>
    <row r="21" spans="1:19">
      <c r="Q21"/>
      <c r="R21"/>
    </row>
    <row r="22" spans="1:19">
      <c r="Q22"/>
      <c r="R22"/>
    </row>
    <row r="23" spans="1:19">
      <c r="Q23"/>
      <c r="R23"/>
    </row>
    <row r="24" spans="1:19">
      <c r="Q24"/>
      <c r="R24"/>
    </row>
    <row r="25" spans="1:19">
      <c r="Q25"/>
      <c r="R25"/>
    </row>
    <row r="26" spans="1:19">
      <c r="Q26"/>
      <c r="R26"/>
    </row>
    <row r="27" spans="1:19" ht="19.5" customHeight="1">
      <c r="Q27"/>
      <c r="R27"/>
    </row>
    <row r="28" spans="1:19" ht="24" customHeight="1">
      <c r="Q28"/>
      <c r="R28"/>
    </row>
    <row r="29" spans="1:19" ht="24" customHeight="1">
      <c r="Q29"/>
      <c r="R29"/>
    </row>
    <row r="30" spans="1:19" ht="24" customHeight="1">
      <c r="Q30"/>
      <c r="R30"/>
    </row>
    <row r="31" spans="1:19" ht="24" customHeight="1">
      <c r="Q31"/>
      <c r="R31"/>
    </row>
    <row r="32" spans="1:19" ht="24" customHeight="1">
      <c r="Q32"/>
      <c r="R32"/>
    </row>
    <row r="33" spans="17:18" ht="24" customHeight="1">
      <c r="Q33"/>
      <c r="R33"/>
    </row>
    <row r="34" spans="17:18" ht="24" customHeight="1">
      <c r="Q34"/>
      <c r="R34"/>
    </row>
    <row r="35" spans="17:18" ht="24" customHeight="1">
      <c r="Q35"/>
      <c r="R35"/>
    </row>
    <row r="36" spans="17:18" ht="24" customHeight="1">
      <c r="Q36"/>
      <c r="R36"/>
    </row>
    <row r="37" spans="17:18" ht="24" customHeight="1">
      <c r="Q37"/>
      <c r="R37"/>
    </row>
    <row r="38" spans="17:18" ht="24" customHeight="1">
      <c r="Q38"/>
      <c r="R38"/>
    </row>
    <row r="39" spans="17:18" ht="24" customHeight="1">
      <c r="Q39"/>
      <c r="R39"/>
    </row>
    <row r="40" spans="17:18">
      <c r="Q40"/>
      <c r="R40"/>
    </row>
  </sheetData>
  <mergeCells count="11">
    <mergeCell ref="Q5:R5"/>
    <mergeCell ref="A4:D6"/>
    <mergeCell ref="E4:F4"/>
    <mergeCell ref="G4:H4"/>
    <mergeCell ref="K4:L4"/>
    <mergeCell ref="M4:N4"/>
    <mergeCell ref="Q4:R4"/>
    <mergeCell ref="E5:F5"/>
    <mergeCell ref="G5:H5"/>
    <mergeCell ref="K5:L5"/>
    <mergeCell ref="M5:N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3D817A36-1A17-4CC4-BB67-F87E337E396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I7:I18</xm:sqref>
        </x14:conditionalFormatting>
        <x14:conditionalFormatting xmlns:xm="http://schemas.microsoft.com/office/excel/2006/main">
          <x14:cfRule type="iconSet" priority="5" id="{280ECDF9-A74A-4F1C-B802-75CF72FE2AC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O7:O18</xm:sqref>
        </x14:conditionalFormatting>
        <x14:conditionalFormatting xmlns:xm="http://schemas.microsoft.com/office/excel/2006/main">
          <x14:cfRule type="iconSet" priority="4" id="{C0A41E30-6A01-458B-BB4C-B470224D480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S7:S18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>
    <pageSetUpPr fitToPage="1"/>
  </sheetPr>
  <dimension ref="A1:R96"/>
  <sheetViews>
    <sheetView showGridLines="0" topLeftCell="A85" zoomScaleNormal="100" workbookViewId="0">
      <selection activeCell="H96" sqref="H96:I96"/>
    </sheetView>
  </sheetViews>
  <sheetFormatPr defaultRowHeight="15"/>
  <cols>
    <col min="1" max="1" width="33.140625" customWidth="1"/>
    <col min="2" max="5" width="9.7109375" customWidth="1"/>
    <col min="6" max="6" width="10.85546875" customWidth="1"/>
    <col min="7" max="7" width="1.85546875" customWidth="1"/>
    <col min="8" max="11" width="9.7109375" customWidth="1"/>
    <col min="12" max="12" width="10.85546875" customWidth="1"/>
    <col min="13" max="13" width="1.85546875" customWidth="1"/>
    <col min="14" max="15" width="9.7109375" style="34" customWidth="1"/>
    <col min="16" max="16" width="10.85546875" customWidth="1"/>
    <col min="17" max="17" width="1.85546875" customWidth="1"/>
  </cols>
  <sheetData>
    <row r="1" spans="1:18" ht="15.75">
      <c r="A1" s="4" t="s">
        <v>31</v>
      </c>
    </row>
    <row r="3" spans="1:18" ht="8.25" customHeight="1" thickBot="1"/>
    <row r="4" spans="1:18">
      <c r="A4" s="494" t="s">
        <v>3</v>
      </c>
      <c r="B4" s="481" t="s">
        <v>1</v>
      </c>
      <c r="C4" s="479"/>
      <c r="D4" s="481" t="s">
        <v>100</v>
      </c>
      <c r="E4" s="479"/>
      <c r="F4" s="130" t="s">
        <v>0</v>
      </c>
      <c r="H4" s="492" t="s">
        <v>19</v>
      </c>
      <c r="I4" s="493"/>
      <c r="J4" s="481" t="s">
        <v>13</v>
      </c>
      <c r="K4" s="482"/>
      <c r="L4" s="130" t="s">
        <v>0</v>
      </c>
      <c r="N4" s="490" t="s">
        <v>22</v>
      </c>
      <c r="O4" s="479"/>
      <c r="P4" s="130" t="s">
        <v>0</v>
      </c>
    </row>
    <row r="5" spans="1:18">
      <c r="A5" s="495"/>
      <c r="B5" s="484" t="s">
        <v>202</v>
      </c>
      <c r="C5" s="486"/>
      <c r="D5" s="484" t="str">
        <f>B5</f>
        <v>jan-ago</v>
      </c>
      <c r="E5" s="486"/>
      <c r="F5" s="131" t="s">
        <v>151</v>
      </c>
      <c r="H5" s="487" t="str">
        <f>B5</f>
        <v>jan-ago</v>
      </c>
      <c r="I5" s="486"/>
      <c r="J5" s="484" t="str">
        <f>B5</f>
        <v>jan-ago</v>
      </c>
      <c r="K5" s="485"/>
      <c r="L5" s="131" t="str">
        <f>F5</f>
        <v>2026 / 2025</v>
      </c>
      <c r="N5" s="487" t="str">
        <f>B5</f>
        <v>jan-ago</v>
      </c>
      <c r="O5" s="485"/>
      <c r="P5" s="131" t="str">
        <f>L5</f>
        <v>2026 / 2025</v>
      </c>
    </row>
    <row r="6" spans="1:18" ht="19.5" customHeight="1" thickBot="1">
      <c r="A6" s="496"/>
      <c r="B6" s="99">
        <v>2025</v>
      </c>
      <c r="C6" s="134">
        <v>2026</v>
      </c>
      <c r="D6" s="99">
        <f>B6</f>
        <v>2025</v>
      </c>
      <c r="E6" s="134">
        <f>C6</f>
        <v>2026</v>
      </c>
      <c r="F6" s="131" t="s">
        <v>1</v>
      </c>
      <c r="H6" s="25">
        <f>B6</f>
        <v>2025</v>
      </c>
      <c r="I6" s="134">
        <f>C6</f>
        <v>2026</v>
      </c>
      <c r="J6" s="99">
        <f>B6</f>
        <v>2025</v>
      </c>
      <c r="K6" s="134">
        <f>C6</f>
        <v>2026</v>
      </c>
      <c r="L6" s="260">
        <v>1000</v>
      </c>
      <c r="N6" s="25">
        <f>B6</f>
        <v>2025</v>
      </c>
      <c r="O6" s="134">
        <f>C6</f>
        <v>2026</v>
      </c>
      <c r="P6" s="132"/>
    </row>
    <row r="7" spans="1:18" ht="20.100000000000001" customHeight="1">
      <c r="A7" s="8" t="s">
        <v>211</v>
      </c>
      <c r="B7" s="19">
        <v>202447.42000000004</v>
      </c>
      <c r="C7" s="147">
        <v>190264.46999999991</v>
      </c>
      <c r="D7" s="214">
        <f>B7/$B$33</f>
        <v>8.9239552859753504E-2</v>
      </c>
      <c r="E7" s="246">
        <f>C7/$C$33</f>
        <v>9.2309931313389187E-2</v>
      </c>
      <c r="F7" s="52">
        <f>(C7-B7)/B7</f>
        <v>-6.017834161581375E-2</v>
      </c>
      <c r="H7" s="19">
        <v>64671.311999999976</v>
      </c>
      <c r="I7" s="147">
        <v>58789.002999999997</v>
      </c>
      <c r="J7" s="214">
        <f t="shared" ref="J7:J32" si="0">H7/$H$33</f>
        <v>0.10716601985212977</v>
      </c>
      <c r="K7" s="246">
        <f>I7/$I$33</f>
        <v>0.10386562413257416</v>
      </c>
      <c r="L7" s="52">
        <f>(I7-H7)/H7</f>
        <v>-9.0957007335802642E-2</v>
      </c>
      <c r="N7" s="40">
        <f t="shared" ref="N7:N33" si="1">(H7/B7)*10</f>
        <v>3.1944744961432434</v>
      </c>
      <c r="O7" s="149">
        <f t="shared" ref="O7:O33" si="2">(I7/C7)*10</f>
        <v>3.0898571341249381</v>
      </c>
      <c r="P7" s="52">
        <f>(O7-N7)/N7</f>
        <v>-3.2749474802385194E-2</v>
      </c>
      <c r="Q7" s="2"/>
      <c r="R7" s="2"/>
    </row>
    <row r="8" spans="1:18" ht="20.100000000000001" customHeight="1">
      <c r="A8" s="8" t="s">
        <v>166</v>
      </c>
      <c r="B8" s="19">
        <v>183508.37999999998</v>
      </c>
      <c r="C8" s="140">
        <v>184084.07999999993</v>
      </c>
      <c r="D8" s="214">
        <f t="shared" ref="D8:D32" si="3">B8/$B$33</f>
        <v>8.08911557243739E-2</v>
      </c>
      <c r="E8" s="215">
        <f t="shared" ref="E8:E32" si="4">C8/$C$33</f>
        <v>8.9311413637493328E-2</v>
      </c>
      <c r="F8" s="52">
        <f t="shared" ref="F8:F33" si="5">(C8-B8)/B8</f>
        <v>3.1371864325757414E-3</v>
      </c>
      <c r="H8" s="19">
        <v>56220.189000000006</v>
      </c>
      <c r="I8" s="140">
        <v>54939.712999999989</v>
      </c>
      <c r="J8" s="214">
        <f t="shared" si="0"/>
        <v>9.3161769943131675E-2</v>
      </c>
      <c r="K8" s="215">
        <f t="shared" ref="K8:K32" si="6">I8/$I$33</f>
        <v>9.7064881001800579E-2</v>
      </c>
      <c r="L8" s="52">
        <f t="shared" ref="L8:L33" si="7">(I8-H8)/H8</f>
        <v>-2.2776088497319297E-2</v>
      </c>
      <c r="N8" s="40">
        <f t="shared" si="1"/>
        <v>3.0636306091307661</v>
      </c>
      <c r="O8" s="143">
        <f t="shared" si="2"/>
        <v>2.9844901851371404</v>
      </c>
      <c r="P8" s="52">
        <f t="shared" ref="P8:P33" si="8">(O8-N8)/N8</f>
        <v>-2.5832234394628929E-2</v>
      </c>
      <c r="Q8" s="2"/>
    </row>
    <row r="9" spans="1:18" ht="20.100000000000001" customHeight="1">
      <c r="A9" s="8" t="s">
        <v>165</v>
      </c>
      <c r="B9" s="19">
        <v>151463.91000000003</v>
      </c>
      <c r="C9" s="140">
        <v>138329.9</v>
      </c>
      <c r="D9" s="214">
        <f t="shared" si="3"/>
        <v>6.6765837780446632E-2</v>
      </c>
      <c r="E9" s="215">
        <f t="shared" si="4"/>
        <v>6.7113022035002121E-2</v>
      </c>
      <c r="F9" s="52">
        <f t="shared" si="5"/>
        <v>-8.6713792084200353E-2</v>
      </c>
      <c r="H9" s="19">
        <v>60609.214000000007</v>
      </c>
      <c r="I9" s="140">
        <v>53879.607999999978</v>
      </c>
      <c r="J9" s="214">
        <f t="shared" si="0"/>
        <v>0.10043476821292854</v>
      </c>
      <c r="K9" s="215">
        <f t="shared" si="6"/>
        <v>9.5191937732613599E-2</v>
      </c>
      <c r="L9" s="52">
        <f t="shared" si="7"/>
        <v>-0.11103272185644955</v>
      </c>
      <c r="N9" s="40">
        <f t="shared" si="1"/>
        <v>4.0015614280656031</v>
      </c>
      <c r="O9" s="143">
        <f t="shared" si="2"/>
        <v>3.8950080929719446</v>
      </c>
      <c r="P9" s="52">
        <f t="shared" si="8"/>
        <v>-2.6627939370449074E-2</v>
      </c>
      <c r="Q9" s="2"/>
    </row>
    <row r="10" spans="1:18" ht="20.100000000000001" customHeight="1">
      <c r="A10" s="8" t="s">
        <v>212</v>
      </c>
      <c r="B10" s="19">
        <v>130218.84000000004</v>
      </c>
      <c r="C10" s="140">
        <v>134649.22999999998</v>
      </c>
      <c r="D10" s="214">
        <f t="shared" si="3"/>
        <v>5.7400934304402525E-2</v>
      </c>
      <c r="E10" s="215">
        <f t="shared" si="4"/>
        <v>6.5327284556600335E-2</v>
      </c>
      <c r="F10" s="52">
        <f t="shared" si="5"/>
        <v>3.402264987155422E-2</v>
      </c>
      <c r="H10" s="19">
        <v>45173.760000000002</v>
      </c>
      <c r="I10" s="140">
        <v>46388.244999999966</v>
      </c>
      <c r="J10" s="214">
        <f t="shared" si="0"/>
        <v>7.4856871018100693E-2</v>
      </c>
      <c r="K10" s="215">
        <f t="shared" si="6"/>
        <v>8.1956552645394573E-2</v>
      </c>
      <c r="L10" s="52">
        <f t="shared" si="7"/>
        <v>2.6884744595091579E-2</v>
      </c>
      <c r="N10" s="40">
        <f t="shared" si="1"/>
        <v>3.4690648449947785</v>
      </c>
      <c r="O10" s="143">
        <f t="shared" si="2"/>
        <v>3.4451177329421023</v>
      </c>
      <c r="P10" s="52">
        <f t="shared" si="8"/>
        <v>-6.9030453804365928E-3</v>
      </c>
      <c r="Q10" s="2"/>
    </row>
    <row r="11" spans="1:18" ht="20.100000000000001" customHeight="1">
      <c r="A11" s="8" t="s">
        <v>167</v>
      </c>
      <c r="B11" s="19">
        <v>275676.88000000012</v>
      </c>
      <c r="C11" s="140">
        <v>274909.15000000002</v>
      </c>
      <c r="D11" s="214">
        <f t="shared" si="3"/>
        <v>0.12151936292876407</v>
      </c>
      <c r="E11" s="215">
        <f t="shared" si="4"/>
        <v>0.13337668748096909</v>
      </c>
      <c r="F11" s="52">
        <f t="shared" si="5"/>
        <v>-2.7848907750265364E-3</v>
      </c>
      <c r="H11" s="19">
        <v>34918.573999999993</v>
      </c>
      <c r="I11" s="140">
        <v>33847.693999999989</v>
      </c>
      <c r="J11" s="214">
        <f t="shared" si="0"/>
        <v>5.7863130942697794E-2</v>
      </c>
      <c r="K11" s="215">
        <f t="shared" si="6"/>
        <v>5.9800501511454184E-2</v>
      </c>
      <c r="L11" s="52">
        <f t="shared" si="7"/>
        <v>-3.0667919027850474E-2</v>
      </c>
      <c r="N11" s="40">
        <f t="shared" si="1"/>
        <v>1.2666486213860217</v>
      </c>
      <c r="O11" s="143">
        <f t="shared" si="2"/>
        <v>1.2312319906412714</v>
      </c>
      <c r="P11" s="52">
        <f t="shared" si="8"/>
        <v>-2.7960896294977142E-2</v>
      </c>
      <c r="Q11" s="2"/>
    </row>
    <row r="12" spans="1:18" ht="20.100000000000001" customHeight="1">
      <c r="A12" s="8" t="s">
        <v>213</v>
      </c>
      <c r="B12" s="19">
        <v>90103.979999999865</v>
      </c>
      <c r="C12" s="140">
        <v>97114.840000000011</v>
      </c>
      <c r="D12" s="214">
        <f t="shared" si="3"/>
        <v>3.9718159342727904E-2</v>
      </c>
      <c r="E12" s="215">
        <f t="shared" si="4"/>
        <v>4.7116859022132647E-2</v>
      </c>
      <c r="F12" s="52">
        <f t="shared" si="5"/>
        <v>7.780854963343635E-2</v>
      </c>
      <c r="H12" s="19">
        <v>30602.142999999996</v>
      </c>
      <c r="I12" s="140">
        <v>31093.677000000014</v>
      </c>
      <c r="J12" s="214">
        <f t="shared" si="0"/>
        <v>5.0710427279652449E-2</v>
      </c>
      <c r="K12" s="215">
        <f t="shared" si="6"/>
        <v>5.4934834805442569E-2</v>
      </c>
      <c r="L12" s="52">
        <f t="shared" si="7"/>
        <v>1.6062077744033086E-2</v>
      </c>
      <c r="N12" s="40">
        <f t="shared" si="1"/>
        <v>3.3963142360637164</v>
      </c>
      <c r="O12" s="143">
        <f t="shared" si="2"/>
        <v>3.2017431115574109</v>
      </c>
      <c r="P12" s="52">
        <f t="shared" si="8"/>
        <v>-5.7288905260960456E-2</v>
      </c>
      <c r="Q12" s="2"/>
    </row>
    <row r="13" spans="1:18" ht="20.100000000000001" customHeight="1">
      <c r="A13" s="8" t="s">
        <v>168</v>
      </c>
      <c r="B13" s="19">
        <v>84037.819999999992</v>
      </c>
      <c r="C13" s="140">
        <v>80307.34</v>
      </c>
      <c r="D13" s="214">
        <f t="shared" si="3"/>
        <v>3.7044174137207814E-2</v>
      </c>
      <c r="E13" s="215">
        <f t="shared" si="4"/>
        <v>3.8962424457708762E-2</v>
      </c>
      <c r="F13" s="52">
        <f t="shared" si="5"/>
        <v>-4.4390489900856499E-2</v>
      </c>
      <c r="H13" s="19">
        <v>32967.775999999991</v>
      </c>
      <c r="I13" s="140">
        <v>31079.275000000009</v>
      </c>
      <c r="J13" s="214">
        <f t="shared" si="0"/>
        <v>5.4630488048496184E-2</v>
      </c>
      <c r="K13" s="215">
        <f t="shared" si="6"/>
        <v>5.4909390034440793E-2</v>
      </c>
      <c r="L13" s="52">
        <f t="shared" si="7"/>
        <v>-5.7283239245497865E-2</v>
      </c>
      <c r="N13" s="40">
        <f t="shared" si="1"/>
        <v>3.922968968019398</v>
      </c>
      <c r="O13" s="143">
        <f t="shared" si="2"/>
        <v>3.8700416425198507</v>
      </c>
      <c r="P13" s="52">
        <f t="shared" si="8"/>
        <v>-1.3491650311541682E-2</v>
      </c>
      <c r="Q13" s="2"/>
    </row>
    <row r="14" spans="1:18" ht="20.100000000000001" customHeight="1">
      <c r="A14" s="8" t="s">
        <v>214</v>
      </c>
      <c r="B14" s="19">
        <v>134692.85999999996</v>
      </c>
      <c r="C14" s="140">
        <v>114686.27000000002</v>
      </c>
      <c r="D14" s="214">
        <f t="shared" si="3"/>
        <v>5.9373098455892268E-2</v>
      </c>
      <c r="E14" s="215">
        <f t="shared" si="4"/>
        <v>5.5641926767981499E-2</v>
      </c>
      <c r="F14" s="52">
        <f t="shared" si="5"/>
        <v>-0.14853489635604994</v>
      </c>
      <c r="H14" s="19">
        <v>29585.289999999994</v>
      </c>
      <c r="I14" s="140">
        <v>27029.325999999983</v>
      </c>
      <c r="J14" s="214">
        <f t="shared" si="0"/>
        <v>4.9025412929167372E-2</v>
      </c>
      <c r="K14" s="215">
        <f t="shared" si="6"/>
        <v>4.7754132092915617E-2</v>
      </c>
      <c r="L14" s="52">
        <f t="shared" si="7"/>
        <v>-8.6393068988000837E-2</v>
      </c>
      <c r="N14" s="40">
        <f t="shared" si="1"/>
        <v>2.196500245076094</v>
      </c>
      <c r="O14" s="143">
        <f t="shared" si="2"/>
        <v>2.3568057449248263</v>
      </c>
      <c r="P14" s="52">
        <f t="shared" si="8"/>
        <v>7.2982236267940329E-2</v>
      </c>
      <c r="Q14" s="2"/>
    </row>
    <row r="15" spans="1:18" ht="20.100000000000001" customHeight="1">
      <c r="A15" s="8" t="s">
        <v>215</v>
      </c>
      <c r="B15" s="19">
        <v>101490.16999999995</v>
      </c>
      <c r="C15" s="140">
        <v>107297.51999999995</v>
      </c>
      <c r="D15" s="214">
        <f t="shared" si="3"/>
        <v>4.4737232958860944E-2</v>
      </c>
      <c r="E15" s="215">
        <f t="shared" si="4"/>
        <v>5.2057153399670479E-2</v>
      </c>
      <c r="F15" s="52">
        <f t="shared" si="5"/>
        <v>5.7220812616630694E-2</v>
      </c>
      <c r="H15" s="19">
        <v>24140.265999999992</v>
      </c>
      <c r="I15" s="140">
        <v>24626.419999999995</v>
      </c>
      <c r="J15" s="214">
        <f t="shared" si="0"/>
        <v>4.0002531963348652E-2</v>
      </c>
      <c r="K15" s="215">
        <f t="shared" si="6"/>
        <v>4.3508791660421701E-2</v>
      </c>
      <c r="L15" s="52">
        <f t="shared" si="7"/>
        <v>2.0138717609822627E-2</v>
      </c>
      <c r="N15" s="40">
        <f t="shared" si="1"/>
        <v>2.3785816892414315</v>
      </c>
      <c r="O15" s="143">
        <f t="shared" si="2"/>
        <v>2.2951527677433745</v>
      </c>
      <c r="P15" s="52">
        <f t="shared" si="8"/>
        <v>-3.507507094476283E-2</v>
      </c>
      <c r="Q15" s="2"/>
    </row>
    <row r="16" spans="1:18" ht="20.100000000000001" customHeight="1">
      <c r="A16" s="8" t="s">
        <v>216</v>
      </c>
      <c r="B16" s="19">
        <v>67330.78</v>
      </c>
      <c r="C16" s="140">
        <v>63487.339999999982</v>
      </c>
      <c r="D16" s="214">
        <f t="shared" si="3"/>
        <v>2.9679650651504637E-2</v>
      </c>
      <c r="E16" s="215">
        <f t="shared" si="4"/>
        <v>3.0801925313064426E-2</v>
      </c>
      <c r="F16" s="52">
        <f t="shared" si="5"/>
        <v>-5.7082956710140846E-2</v>
      </c>
      <c r="H16" s="19">
        <v>23526.765999999992</v>
      </c>
      <c r="I16" s="140">
        <v>22022.626000000004</v>
      </c>
      <c r="J16" s="214">
        <f t="shared" si="0"/>
        <v>3.898590880934056E-2</v>
      </c>
      <c r="K16" s="215">
        <f t="shared" si="6"/>
        <v>3.8908531830829922E-2</v>
      </c>
      <c r="L16" s="52">
        <f t="shared" si="7"/>
        <v>-6.393313896181009E-2</v>
      </c>
      <c r="N16" s="40">
        <f t="shared" si="1"/>
        <v>3.494206661500133</v>
      </c>
      <c r="O16" s="143">
        <f t="shared" si="2"/>
        <v>3.468821657987248</v>
      </c>
      <c r="P16" s="52">
        <f t="shared" si="8"/>
        <v>-7.2648832688066572E-3</v>
      </c>
      <c r="Q16" s="2"/>
    </row>
    <row r="17" spans="1:17" ht="20.100000000000001" customHeight="1">
      <c r="A17" s="8" t="s">
        <v>169</v>
      </c>
      <c r="B17" s="19">
        <v>53108.730000000018</v>
      </c>
      <c r="C17" s="140">
        <v>48390.639999999978</v>
      </c>
      <c r="D17" s="214">
        <f t="shared" si="3"/>
        <v>2.341051971988271E-2</v>
      </c>
      <c r="E17" s="215">
        <f t="shared" si="4"/>
        <v>2.3477513455932908E-2</v>
      </c>
      <c r="F17" s="52">
        <f t="shared" si="5"/>
        <v>-8.8838313399699803E-2</v>
      </c>
      <c r="H17" s="19">
        <v>18876.298999999992</v>
      </c>
      <c r="I17" s="140">
        <v>16818.749999999996</v>
      </c>
      <c r="J17" s="214">
        <f t="shared" si="0"/>
        <v>3.1279678280977774E-2</v>
      </c>
      <c r="K17" s="215">
        <f t="shared" si="6"/>
        <v>2.9714570357312089E-2</v>
      </c>
      <c r="L17" s="52">
        <f t="shared" si="7"/>
        <v>-0.10900171691495225</v>
      </c>
      <c r="N17" s="40">
        <f t="shared" si="1"/>
        <v>3.5542742219593624</v>
      </c>
      <c r="O17" s="143">
        <f t="shared" si="2"/>
        <v>3.4756204918967808</v>
      </c>
      <c r="P17" s="52">
        <f t="shared" si="8"/>
        <v>-2.2129336441357131E-2</v>
      </c>
      <c r="Q17" s="2"/>
    </row>
    <row r="18" spans="1:17" ht="20.100000000000001" customHeight="1">
      <c r="A18" s="8" t="s">
        <v>170</v>
      </c>
      <c r="B18" s="19">
        <v>91852.300000000017</v>
      </c>
      <c r="C18" s="140">
        <v>66081.489999999991</v>
      </c>
      <c r="D18" s="214">
        <f t="shared" si="3"/>
        <v>4.0488825104019292E-2</v>
      </c>
      <c r="E18" s="215">
        <f t="shared" si="4"/>
        <v>3.2060519775375912E-2</v>
      </c>
      <c r="F18" s="52">
        <f t="shared" si="5"/>
        <v>-0.28056793351935688</v>
      </c>
      <c r="H18" s="19">
        <v>20963.458000000002</v>
      </c>
      <c r="I18" s="140">
        <v>15794.87800000001</v>
      </c>
      <c r="J18" s="214">
        <f t="shared" si="0"/>
        <v>3.4738283277711911E-2</v>
      </c>
      <c r="K18" s="215">
        <f t="shared" si="6"/>
        <v>2.790564183522326E-2</v>
      </c>
      <c r="L18" s="52">
        <f t="shared" si="7"/>
        <v>-0.24655188089674862</v>
      </c>
      <c r="N18" s="40">
        <f t="shared" si="1"/>
        <v>2.2823008242580749</v>
      </c>
      <c r="O18" s="143">
        <f t="shared" si="2"/>
        <v>2.3902121456401804</v>
      </c>
      <c r="P18" s="52">
        <f t="shared" si="8"/>
        <v>4.728181326280028E-2</v>
      </c>
      <c r="Q18" s="2"/>
    </row>
    <row r="19" spans="1:17" ht="20.100000000000001" customHeight="1">
      <c r="A19" s="8" t="s">
        <v>217</v>
      </c>
      <c r="B19" s="19">
        <v>183717.85999999984</v>
      </c>
      <c r="C19" s="140">
        <v>72439.929999999964</v>
      </c>
      <c r="D19" s="214">
        <f t="shared" si="3"/>
        <v>8.0983495263860505E-2</v>
      </c>
      <c r="E19" s="215">
        <f t="shared" si="4"/>
        <v>3.5145421331931916E-2</v>
      </c>
      <c r="F19" s="52">
        <f t="shared" si="5"/>
        <v>-0.60570012082657598</v>
      </c>
      <c r="H19" s="19">
        <v>22221.35400000001</v>
      </c>
      <c r="I19" s="140">
        <v>15032.615000000005</v>
      </c>
      <c r="J19" s="214">
        <f t="shared" si="0"/>
        <v>3.6822726959756212E-2</v>
      </c>
      <c r="K19" s="215">
        <f t="shared" si="6"/>
        <v>2.6558911695095371E-2</v>
      </c>
      <c r="L19" s="52">
        <f t="shared" si="7"/>
        <v>-0.32350589437529331</v>
      </c>
      <c r="N19" s="40">
        <f t="shared" si="1"/>
        <v>1.2095369497554582</v>
      </c>
      <c r="O19" s="143">
        <f t="shared" si="2"/>
        <v>2.0751835348267194</v>
      </c>
      <c r="P19" s="52">
        <f t="shared" si="8"/>
        <v>0.71568428335014966</v>
      </c>
      <c r="Q19" s="2"/>
    </row>
    <row r="20" spans="1:17" ht="20.100000000000001" customHeight="1">
      <c r="A20" s="8" t="s">
        <v>218</v>
      </c>
      <c r="B20" s="19">
        <v>62701.94999999999</v>
      </c>
      <c r="C20" s="140">
        <v>61244.770000000011</v>
      </c>
      <c r="D20" s="214">
        <f t="shared" si="3"/>
        <v>2.7639245693694785E-2</v>
      </c>
      <c r="E20" s="215">
        <f t="shared" si="4"/>
        <v>2.9713905659865567E-2</v>
      </c>
      <c r="F20" s="52">
        <f t="shared" si="5"/>
        <v>-2.3239787598311995E-2</v>
      </c>
      <c r="H20" s="19">
        <v>15043.775000000001</v>
      </c>
      <c r="I20" s="140">
        <v>14970.652999999997</v>
      </c>
      <c r="J20" s="214">
        <f t="shared" si="0"/>
        <v>2.4928850837307497E-2</v>
      </c>
      <c r="K20" s="215">
        <f t="shared" si="6"/>
        <v>2.6449440170250776E-2</v>
      </c>
      <c r="L20" s="52">
        <f t="shared" si="7"/>
        <v>-4.8606151049191337E-3</v>
      </c>
      <c r="N20" s="40">
        <f t="shared" si="1"/>
        <v>2.3992515384290285</v>
      </c>
      <c r="O20" s="143">
        <f t="shared" si="2"/>
        <v>2.4443969664675032</v>
      </c>
      <c r="P20" s="52">
        <f t="shared" si="8"/>
        <v>1.8816463099169161E-2</v>
      </c>
      <c r="Q20" s="2"/>
    </row>
    <row r="21" spans="1:17" ht="20.100000000000001" customHeight="1">
      <c r="A21" s="8" t="s">
        <v>219</v>
      </c>
      <c r="B21" s="19">
        <v>29203.739999999987</v>
      </c>
      <c r="C21" s="140">
        <v>25578.6</v>
      </c>
      <c r="D21" s="214">
        <f t="shared" si="3"/>
        <v>1.2873113914874768E-2</v>
      </c>
      <c r="E21" s="215">
        <f t="shared" si="4"/>
        <v>1.2409877730154546E-2</v>
      </c>
      <c r="F21" s="52">
        <f t="shared" si="5"/>
        <v>-0.12413273094473483</v>
      </c>
      <c r="H21" s="19">
        <v>10976.754000000008</v>
      </c>
      <c r="I21" s="140">
        <v>10872.904000000008</v>
      </c>
      <c r="J21" s="214">
        <f t="shared" si="0"/>
        <v>1.8189441356562336E-2</v>
      </c>
      <c r="K21" s="215">
        <f t="shared" si="6"/>
        <v>1.9209731454257917E-2</v>
      </c>
      <c r="L21" s="52">
        <f t="shared" si="7"/>
        <v>-9.4609025582608752E-3</v>
      </c>
      <c r="N21" s="40">
        <f t="shared" si="1"/>
        <v>3.7586809086781399</v>
      </c>
      <c r="O21" s="143">
        <f t="shared" si="2"/>
        <v>4.250781512670752</v>
      </c>
      <c r="P21" s="52">
        <f t="shared" si="8"/>
        <v>0.1309237511639888</v>
      </c>
      <c r="Q21" s="2"/>
    </row>
    <row r="22" spans="1:17" ht="20.100000000000001" customHeight="1">
      <c r="A22" s="8" t="s">
        <v>171</v>
      </c>
      <c r="B22" s="19">
        <v>3600.4000000000005</v>
      </c>
      <c r="C22" s="140">
        <v>3328.6199999999981</v>
      </c>
      <c r="D22" s="214">
        <f t="shared" si="3"/>
        <v>1.5870693047916171E-3</v>
      </c>
      <c r="E22" s="215">
        <f t="shared" si="4"/>
        <v>1.6149346410728892E-3</v>
      </c>
      <c r="F22" s="52">
        <f t="shared" si="5"/>
        <v>-7.5486057104766816E-2</v>
      </c>
      <c r="H22" s="19">
        <v>9570.1430000000037</v>
      </c>
      <c r="I22" s="140">
        <v>8795.7509999999947</v>
      </c>
      <c r="J22" s="214">
        <f t="shared" si="0"/>
        <v>1.5858563913559099E-2</v>
      </c>
      <c r="K22" s="215">
        <f t="shared" si="6"/>
        <v>1.5539915982751278E-2</v>
      </c>
      <c r="L22" s="52">
        <f t="shared" si="7"/>
        <v>-8.0917495172225601E-2</v>
      </c>
      <c r="N22" s="40">
        <f t="shared" si="1"/>
        <v>26.580777135873799</v>
      </c>
      <c r="O22" s="143">
        <f t="shared" si="2"/>
        <v>26.424617409016346</v>
      </c>
      <c r="P22" s="52">
        <f t="shared" si="8"/>
        <v>-5.8749120110072944E-3</v>
      </c>
      <c r="Q22" s="2"/>
    </row>
    <row r="23" spans="1:17" ht="20.100000000000001" customHeight="1">
      <c r="A23" s="8" t="s">
        <v>172</v>
      </c>
      <c r="B23" s="19">
        <v>25295.869999999988</v>
      </c>
      <c r="C23" s="140">
        <v>25243.969999999983</v>
      </c>
      <c r="D23" s="214">
        <f t="shared" si="3"/>
        <v>1.115051072519695E-2</v>
      </c>
      <c r="E23" s="215">
        <f t="shared" si="4"/>
        <v>1.2247526491820867E-2</v>
      </c>
      <c r="F23" s="52">
        <f t="shared" si="5"/>
        <v>-2.0517183239795712E-3</v>
      </c>
      <c r="H23" s="19">
        <v>8761.3320000000003</v>
      </c>
      <c r="I23" s="140">
        <v>8518.8669999999984</v>
      </c>
      <c r="J23" s="214">
        <f t="shared" si="0"/>
        <v>1.4518293351511103E-2</v>
      </c>
      <c r="K23" s="215">
        <f t="shared" si="6"/>
        <v>1.5050730454765316E-2</v>
      </c>
      <c r="L23" s="52">
        <f t="shared" si="7"/>
        <v>-2.7674444935998539E-2</v>
      </c>
      <c r="N23" s="40">
        <f t="shared" si="1"/>
        <v>3.4635424676043973</v>
      </c>
      <c r="O23" s="143">
        <f t="shared" si="2"/>
        <v>3.3746146109348105</v>
      </c>
      <c r="P23" s="52">
        <f t="shared" si="8"/>
        <v>-2.5675405311572481E-2</v>
      </c>
      <c r="Q23" s="2"/>
    </row>
    <row r="24" spans="1:17" ht="20.100000000000001" customHeight="1">
      <c r="A24" s="8" t="s">
        <v>220</v>
      </c>
      <c r="B24" s="19">
        <v>26056.61</v>
      </c>
      <c r="C24" s="140">
        <v>25871.719999999987</v>
      </c>
      <c r="D24" s="214">
        <f t="shared" si="3"/>
        <v>1.1485847660794994E-2</v>
      </c>
      <c r="E24" s="215">
        <f t="shared" si="4"/>
        <v>1.2552089710492122E-2</v>
      </c>
      <c r="F24" s="52">
        <f t="shared" si="5"/>
        <v>-7.0957043145679338E-3</v>
      </c>
      <c r="H24" s="19">
        <v>6546.3300000000017</v>
      </c>
      <c r="I24" s="140">
        <v>6214.8520000000008</v>
      </c>
      <c r="J24" s="214">
        <f t="shared" si="0"/>
        <v>1.0847841323191235E-2</v>
      </c>
      <c r="K24" s="215">
        <f t="shared" si="6"/>
        <v>1.0980105954026417E-2</v>
      </c>
      <c r="L24" s="52">
        <f t="shared" si="7"/>
        <v>-5.0635699697387834E-2</v>
      </c>
      <c r="N24" s="40">
        <f t="shared" si="1"/>
        <v>2.5123490738050736</v>
      </c>
      <c r="O24" s="143">
        <f t="shared" si="2"/>
        <v>2.4021796772692361</v>
      </c>
      <c r="P24" s="52">
        <f t="shared" si="8"/>
        <v>-4.3851150178339113E-2</v>
      </c>
      <c r="Q24" s="2"/>
    </row>
    <row r="25" spans="1:17" ht="20.100000000000001" customHeight="1">
      <c r="A25" s="8" t="s">
        <v>221</v>
      </c>
      <c r="B25" s="19">
        <v>15615.89</v>
      </c>
      <c r="C25" s="140">
        <v>16090.610000000008</v>
      </c>
      <c r="D25" s="214">
        <f t="shared" si="3"/>
        <v>6.8835406304861577E-3</v>
      </c>
      <c r="E25" s="215">
        <f t="shared" si="4"/>
        <v>7.8066236112845164E-3</v>
      </c>
      <c r="F25" s="52">
        <f t="shared" si="5"/>
        <v>3.0399804301900722E-2</v>
      </c>
      <c r="H25" s="19">
        <v>5751.605999999997</v>
      </c>
      <c r="I25" s="140">
        <v>5964.9389999999994</v>
      </c>
      <c r="J25" s="214">
        <f t="shared" si="0"/>
        <v>9.5309141521302144E-3</v>
      </c>
      <c r="K25" s="215">
        <f t="shared" si="6"/>
        <v>1.0538571510520985E-2</v>
      </c>
      <c r="L25" s="52">
        <f t="shared" si="7"/>
        <v>3.7091031617952006E-2</v>
      </c>
      <c r="N25" s="40">
        <f t="shared" si="1"/>
        <v>3.6831752785143834</v>
      </c>
      <c r="O25" s="143">
        <f t="shared" si="2"/>
        <v>3.707093143143732</v>
      </c>
      <c r="P25" s="52">
        <f t="shared" si="8"/>
        <v>6.4938165633528716E-3</v>
      </c>
      <c r="Q25" s="2"/>
    </row>
    <row r="26" spans="1:17" ht="20.100000000000001" customHeight="1">
      <c r="A26" s="8" t="s">
        <v>222</v>
      </c>
      <c r="B26" s="19">
        <v>30661.600000000013</v>
      </c>
      <c r="C26" s="140">
        <v>28255.170000000002</v>
      </c>
      <c r="D26" s="214">
        <f t="shared" si="3"/>
        <v>1.3515743860626225E-2</v>
      </c>
      <c r="E26" s="215">
        <f t="shared" si="4"/>
        <v>1.370845960860762E-2</v>
      </c>
      <c r="F26" s="52">
        <f t="shared" si="5"/>
        <v>-7.8483510319096533E-2</v>
      </c>
      <c r="H26" s="19">
        <v>6859.2289999999985</v>
      </c>
      <c r="I26" s="140">
        <v>5925.1659999999974</v>
      </c>
      <c r="J26" s="214">
        <f t="shared" si="0"/>
        <v>1.1366342330959735E-2</v>
      </c>
      <c r="K26" s="215">
        <f t="shared" si="6"/>
        <v>1.0468302459204958E-2</v>
      </c>
      <c r="L26" s="52">
        <f t="shared" si="7"/>
        <v>-0.13617609209431575</v>
      </c>
      <c r="N26" s="40">
        <f t="shared" si="1"/>
        <v>2.2370747123437771</v>
      </c>
      <c r="O26" s="143">
        <f t="shared" si="2"/>
        <v>2.0970201205655452</v>
      </c>
      <c r="P26" s="52">
        <f t="shared" si="8"/>
        <v>-6.2606130678352287E-2</v>
      </c>
      <c r="Q26" s="2"/>
    </row>
    <row r="27" spans="1:17" ht="20.100000000000001" customHeight="1">
      <c r="A27" s="8" t="s">
        <v>173</v>
      </c>
      <c r="B27" s="19">
        <v>14181.380000000003</v>
      </c>
      <c r="C27" s="140">
        <v>15356.950000000006</v>
      </c>
      <c r="D27" s="214">
        <f t="shared" si="3"/>
        <v>6.2512034489461575E-3</v>
      </c>
      <c r="E27" s="215">
        <f t="shared" si="4"/>
        <v>7.4506764173213908E-3</v>
      </c>
      <c r="F27" s="52">
        <f t="shared" si="5"/>
        <v>8.2895317663020315E-2</v>
      </c>
      <c r="H27" s="19">
        <v>5508.3569999999991</v>
      </c>
      <c r="I27" s="140">
        <v>5335.4429999999993</v>
      </c>
      <c r="J27" s="214">
        <f t="shared" si="0"/>
        <v>9.1278292856439673E-3</v>
      </c>
      <c r="K27" s="215">
        <f t="shared" si="6"/>
        <v>9.4264078133587982E-3</v>
      </c>
      <c r="L27" s="52">
        <f t="shared" si="7"/>
        <v>-3.1391211571798958E-2</v>
      </c>
      <c r="N27" s="40">
        <f t="shared" si="1"/>
        <v>3.8842178969888668</v>
      </c>
      <c r="O27" s="143">
        <f t="shared" si="2"/>
        <v>3.4742855840515183</v>
      </c>
      <c r="P27" s="52">
        <f t="shared" si="8"/>
        <v>-0.10553792907837051</v>
      </c>
      <c r="Q27" s="2"/>
    </row>
    <row r="28" spans="1:17" ht="20.100000000000001" customHeight="1">
      <c r="A28" s="8" t="s">
        <v>223</v>
      </c>
      <c r="B28" s="19">
        <v>67491.049999999988</v>
      </c>
      <c r="C28" s="140">
        <v>52899.799999999981</v>
      </c>
      <c r="D28" s="214">
        <f t="shared" si="3"/>
        <v>2.9750298245516119E-2</v>
      </c>
      <c r="E28" s="215">
        <f t="shared" si="4"/>
        <v>2.5665206459682281E-2</v>
      </c>
      <c r="F28" s="52">
        <f t="shared" si="5"/>
        <v>-0.2161953325663182</v>
      </c>
      <c r="H28" s="19">
        <v>5377.1720000000005</v>
      </c>
      <c r="I28" s="140">
        <v>4666.2659999999978</v>
      </c>
      <c r="J28" s="214">
        <f t="shared" si="0"/>
        <v>8.9104442677816181E-3</v>
      </c>
      <c r="K28" s="215">
        <f t="shared" si="6"/>
        <v>8.2441376061201457E-3</v>
      </c>
      <c r="L28" s="52">
        <f t="shared" si="7"/>
        <v>-0.13220815700148753</v>
      </c>
      <c r="N28" s="40">
        <f t="shared" si="1"/>
        <v>0.79672371373685869</v>
      </c>
      <c r="O28" s="143">
        <f t="shared" si="2"/>
        <v>0.88209520640909789</v>
      </c>
      <c r="P28" s="52">
        <f t="shared" si="8"/>
        <v>0.10715319652257223</v>
      </c>
      <c r="Q28" s="2"/>
    </row>
    <row r="29" spans="1:17" ht="20.100000000000001" customHeight="1">
      <c r="A29" s="8" t="s">
        <v>224</v>
      </c>
      <c r="B29" s="19">
        <v>28760.670000000006</v>
      </c>
      <c r="C29" s="140">
        <v>34697.490000000005</v>
      </c>
      <c r="D29" s="214">
        <f t="shared" si="3"/>
        <v>1.2677807060949094E-2</v>
      </c>
      <c r="E29" s="215">
        <f t="shared" si="4"/>
        <v>1.6834056924274986E-2</v>
      </c>
      <c r="F29" s="52">
        <f t="shared" si="5"/>
        <v>0.20642147766376787</v>
      </c>
      <c r="H29" s="19">
        <v>3166.3209999999985</v>
      </c>
      <c r="I29" s="140">
        <v>3998.9190000000003</v>
      </c>
      <c r="J29" s="214">
        <f t="shared" si="0"/>
        <v>5.2468708094899228E-3</v>
      </c>
      <c r="K29" s="215">
        <f t="shared" si="6"/>
        <v>7.065100556146689E-3</v>
      </c>
      <c r="L29" s="52">
        <f t="shared" si="7"/>
        <v>0.26295438775790647</v>
      </c>
      <c r="N29" s="40">
        <f t="shared" si="1"/>
        <v>1.1009204583898768</v>
      </c>
      <c r="O29" s="143">
        <f t="shared" si="2"/>
        <v>1.1525095907513769</v>
      </c>
      <c r="P29" s="52">
        <f t="shared" si="8"/>
        <v>4.6859999710560797E-2</v>
      </c>
      <c r="Q29" s="2"/>
    </row>
    <row r="30" spans="1:17" ht="20.100000000000001" customHeight="1">
      <c r="A30" s="8" t="s">
        <v>225</v>
      </c>
      <c r="B30" s="19">
        <v>10038.040000000005</v>
      </c>
      <c r="C30" s="140">
        <v>10061.110000000004</v>
      </c>
      <c r="D30" s="214">
        <f t="shared" si="3"/>
        <v>4.4248042340491196E-3</v>
      </c>
      <c r="E30" s="215">
        <f t="shared" si="4"/>
        <v>4.8813126961458116E-3</v>
      </c>
      <c r="F30" s="52">
        <f t="shared" si="5"/>
        <v>2.2982574287410389E-3</v>
      </c>
      <c r="H30" s="19">
        <v>3472.6410000000001</v>
      </c>
      <c r="I30" s="140">
        <v>3546.3649999999998</v>
      </c>
      <c r="J30" s="214">
        <f t="shared" si="0"/>
        <v>5.7544698388880674E-3</v>
      </c>
      <c r="K30" s="215">
        <f t="shared" si="6"/>
        <v>6.2655495982287092E-3</v>
      </c>
      <c r="L30" s="52">
        <f t="shared" si="7"/>
        <v>2.1229951498009644E-2</v>
      </c>
      <c r="N30" s="40">
        <f t="shared" si="1"/>
        <v>3.4594811337671483</v>
      </c>
      <c r="O30" s="143">
        <f t="shared" si="2"/>
        <v>3.5248247956736369</v>
      </c>
      <c r="P30" s="52">
        <f t="shared" si="8"/>
        <v>1.8888283930409439E-2</v>
      </c>
      <c r="Q30" s="2"/>
    </row>
    <row r="31" spans="1:17" ht="20.100000000000001" customHeight="1">
      <c r="A31" s="8" t="s">
        <v>174</v>
      </c>
      <c r="B31" s="19">
        <v>20266.239999999994</v>
      </c>
      <c r="C31" s="140">
        <v>15279.740000000005</v>
      </c>
      <c r="D31" s="214">
        <f t="shared" si="3"/>
        <v>8.9334316819075794E-3</v>
      </c>
      <c r="E31" s="215">
        <f t="shared" si="4"/>
        <v>7.4132167182156842E-3</v>
      </c>
      <c r="F31" s="52">
        <f t="shared" si="5"/>
        <v>-0.24604958788606029</v>
      </c>
      <c r="H31" s="19">
        <v>4396.3039999999992</v>
      </c>
      <c r="I31" s="140">
        <v>3383.9199999999992</v>
      </c>
      <c r="J31" s="214">
        <f t="shared" si="0"/>
        <v>7.2850602093861589E-3</v>
      </c>
      <c r="K31" s="215">
        <f t="shared" si="6"/>
        <v>5.9785494714836426E-3</v>
      </c>
      <c r="L31" s="52">
        <f t="shared" si="7"/>
        <v>-0.23028070852243163</v>
      </c>
      <c r="N31" s="40">
        <f t="shared" si="1"/>
        <v>2.1692746163077121</v>
      </c>
      <c r="O31" s="143">
        <f t="shared" si="2"/>
        <v>2.2146450135931621</v>
      </c>
      <c r="P31" s="52">
        <f t="shared" si="8"/>
        <v>2.0915008613650879E-2</v>
      </c>
      <c r="Q31" s="2"/>
    </row>
    <row r="32" spans="1:17" ht="20.100000000000001" customHeight="1" thickBot="1">
      <c r="A32" s="8" t="s">
        <v>17</v>
      </c>
      <c r="B32" s="19">
        <f>B33-SUM(B7:B31)</f>
        <v>185060.6100000008</v>
      </c>
      <c r="C32" s="140">
        <f>C33-SUM(C7:C31)</f>
        <v>175197.67999999947</v>
      </c>
      <c r="D32" s="214">
        <f t="shared" si="3"/>
        <v>8.1575384306469781E-2</v>
      </c>
      <c r="E32" s="215">
        <f t="shared" si="4"/>
        <v>8.5000030783808966E-2</v>
      </c>
      <c r="F32" s="52">
        <f t="shared" si="5"/>
        <v>-5.3295674319896E-2</v>
      </c>
      <c r="H32" s="19">
        <f>H33-SUM(H7:H31)</f>
        <v>53562.085999999894</v>
      </c>
      <c r="I32" s="140">
        <f>I33-SUM(I7:I31)</f>
        <v>52474.328000000096</v>
      </c>
      <c r="J32" s="214">
        <f t="shared" si="0"/>
        <v>8.8757060806149604E-2</v>
      </c>
      <c r="K32" s="215">
        <f t="shared" si="6"/>
        <v>9.2709155633366028E-2</v>
      </c>
      <c r="L32" s="52">
        <f t="shared" si="7"/>
        <v>-2.0308357669262547E-2</v>
      </c>
      <c r="N32" s="40">
        <f t="shared" si="1"/>
        <v>2.894299656744872</v>
      </c>
      <c r="O32" s="143">
        <f t="shared" si="2"/>
        <v>2.9951497074618945</v>
      </c>
      <c r="P32" s="52">
        <f t="shared" si="8"/>
        <v>3.4844370893663913E-2</v>
      </c>
      <c r="Q32" s="2"/>
    </row>
    <row r="33" spans="1:17" ht="26.25" customHeight="1" thickBot="1">
      <c r="A33" s="35" t="s">
        <v>18</v>
      </c>
      <c r="B33" s="36">
        <v>2268583.9800000004</v>
      </c>
      <c r="C33" s="148">
        <v>2061148.4299999995</v>
      </c>
      <c r="D33" s="251">
        <f>SUM(D7:D32)</f>
        <v>1</v>
      </c>
      <c r="E33" s="252">
        <f>SUM(E7:E32)</f>
        <v>0.99999999999999978</v>
      </c>
      <c r="F33" s="57">
        <f t="shared" si="5"/>
        <v>-9.1438338553374132E-2</v>
      </c>
      <c r="G33" s="56"/>
      <c r="H33" s="36">
        <v>603468.45099999977</v>
      </c>
      <c r="I33" s="148">
        <v>566010.20299999998</v>
      </c>
      <c r="J33" s="251">
        <f>SUM(J7:J32)</f>
        <v>1.0000000000000002</v>
      </c>
      <c r="K33" s="252">
        <f>SUM(K7:K32)</f>
        <v>1</v>
      </c>
      <c r="L33" s="57">
        <f t="shared" si="7"/>
        <v>-6.207159286940056E-2</v>
      </c>
      <c r="M33" s="56"/>
      <c r="N33" s="37">
        <f t="shared" si="1"/>
        <v>2.6601106960122305</v>
      </c>
      <c r="O33" s="150">
        <f t="shared" si="2"/>
        <v>2.7460914253516435</v>
      </c>
      <c r="P33" s="57">
        <f t="shared" si="8"/>
        <v>3.2322237367154179E-2</v>
      </c>
      <c r="Q33" s="2"/>
    </row>
    <row r="35" spans="1:17" ht="15.75" thickBot="1">
      <c r="L35" s="10"/>
    </row>
    <row r="36" spans="1:17">
      <c r="A36" s="494" t="s">
        <v>2</v>
      </c>
      <c r="B36" s="481" t="s">
        <v>1</v>
      </c>
      <c r="C36" s="479"/>
      <c r="D36" s="481" t="s">
        <v>100</v>
      </c>
      <c r="E36" s="479"/>
      <c r="F36" s="130" t="s">
        <v>0</v>
      </c>
      <c r="H36" s="492" t="s">
        <v>19</v>
      </c>
      <c r="I36" s="493"/>
      <c r="J36" s="481" t="s">
        <v>100</v>
      </c>
      <c r="K36" s="479"/>
      <c r="L36" s="130" t="s">
        <v>0</v>
      </c>
      <c r="N36" s="490" t="s">
        <v>22</v>
      </c>
      <c r="O36" s="479"/>
      <c r="P36" s="130" t="s">
        <v>0</v>
      </c>
    </row>
    <row r="37" spans="1:17">
      <c r="A37" s="495"/>
      <c r="B37" s="484" t="str">
        <f>B5</f>
        <v>jan-ago</v>
      </c>
      <c r="C37" s="486"/>
      <c r="D37" s="484" t="str">
        <f>B37</f>
        <v>jan-ago</v>
      </c>
      <c r="E37" s="486"/>
      <c r="F37" s="131" t="str">
        <f>F5</f>
        <v>2026 / 2025</v>
      </c>
      <c r="H37" s="487" t="str">
        <f>B37</f>
        <v>jan-ago</v>
      </c>
      <c r="I37" s="486"/>
      <c r="J37" s="484" t="str">
        <f>H37</f>
        <v>jan-ago</v>
      </c>
      <c r="K37" s="486"/>
      <c r="L37" s="131" t="str">
        <f>F37</f>
        <v>2026 / 2025</v>
      </c>
      <c r="N37" s="487" t="str">
        <f>B37</f>
        <v>jan-ago</v>
      </c>
      <c r="O37" s="485"/>
      <c r="P37" s="131" t="str">
        <f>L37</f>
        <v>2026 / 2025</v>
      </c>
    </row>
    <row r="38" spans="1:17" ht="19.5" customHeight="1" thickBot="1">
      <c r="A38" s="496"/>
      <c r="B38" s="99">
        <f>B6</f>
        <v>2025</v>
      </c>
      <c r="C38" s="134">
        <f>C6</f>
        <v>2026</v>
      </c>
      <c r="D38" s="99">
        <f>B38</f>
        <v>2025</v>
      </c>
      <c r="E38" s="134">
        <f>C38</f>
        <v>2026</v>
      </c>
      <c r="F38" s="131" t="str">
        <f>F6</f>
        <v>HL</v>
      </c>
      <c r="H38" s="25">
        <f>B38</f>
        <v>2025</v>
      </c>
      <c r="I38" s="134">
        <f>C38</f>
        <v>2026</v>
      </c>
      <c r="J38" s="99">
        <f>B38</f>
        <v>2025</v>
      </c>
      <c r="K38" s="134">
        <f>C38</f>
        <v>2026</v>
      </c>
      <c r="L38" s="260">
        <f>L6</f>
        <v>1000</v>
      </c>
      <c r="N38" s="25">
        <f>B38</f>
        <v>2025</v>
      </c>
      <c r="O38" s="134">
        <f>C38</f>
        <v>2026</v>
      </c>
      <c r="P38" s="132"/>
    </row>
    <row r="39" spans="1:17" ht="20.100000000000001" customHeight="1">
      <c r="A39" s="38" t="s">
        <v>211</v>
      </c>
      <c r="B39" s="19">
        <v>202447.42000000007</v>
      </c>
      <c r="C39" s="147">
        <v>190264.46999999991</v>
      </c>
      <c r="D39" s="247">
        <f>B39/$B$62</f>
        <v>0.20285054692040055</v>
      </c>
      <c r="E39" s="246">
        <f>C39/$C$62</f>
        <v>0.22548975048958958</v>
      </c>
      <c r="F39" s="52">
        <f>(C39-B39)/B39</f>
        <v>-6.0178341615813889E-2</v>
      </c>
      <c r="H39" s="39">
        <v>64671.311999999976</v>
      </c>
      <c r="I39" s="147">
        <v>58789.002999999997</v>
      </c>
      <c r="J39" s="250">
        <f>H39/$H$62</f>
        <v>0.25207715036721784</v>
      </c>
      <c r="K39" s="246">
        <f>I39/$I$62</f>
        <v>0.24868646143511039</v>
      </c>
      <c r="L39" s="52">
        <f>(I39-H39)/H39</f>
        <v>-9.0957007335802642E-2</v>
      </c>
      <c r="N39" s="40">
        <f t="shared" ref="N39:N62" si="9">(H39/B39)*10</f>
        <v>3.194474496143243</v>
      </c>
      <c r="O39" s="149">
        <f t="shared" ref="O39:O62" si="10">(I39/C39)*10</f>
        <v>3.0898571341249381</v>
      </c>
      <c r="P39" s="52">
        <f>(O39-N39)/N39</f>
        <v>-3.2749474802385062E-2</v>
      </c>
    </row>
    <row r="40" spans="1:17" ht="20.100000000000001" customHeight="1">
      <c r="A40" s="38" t="s">
        <v>213</v>
      </c>
      <c r="B40" s="19">
        <v>90103.979999999865</v>
      </c>
      <c r="C40" s="140">
        <v>97114.840000000011</v>
      </c>
      <c r="D40" s="247">
        <f t="shared" ref="D40:D61" si="11">B40/$B$62</f>
        <v>9.0283401105851577E-2</v>
      </c>
      <c r="E40" s="215">
        <f t="shared" ref="E40:E61" si="12">C40/$C$62</f>
        <v>0.11509453678049519</v>
      </c>
      <c r="F40" s="52">
        <f t="shared" ref="F40:F62" si="13">(C40-B40)/B40</f>
        <v>7.780854963343635E-2</v>
      </c>
      <c r="H40" s="19">
        <v>30602.142999999996</v>
      </c>
      <c r="I40" s="140">
        <v>31093.677000000014</v>
      </c>
      <c r="J40" s="247">
        <f t="shared" ref="J40:J62" si="14">H40/$H$62</f>
        <v>0.1192816530855305</v>
      </c>
      <c r="K40" s="215">
        <f t="shared" ref="K40:K62" si="15">I40/$I$62</f>
        <v>0.13153100259475881</v>
      </c>
      <c r="L40" s="52">
        <f t="shared" ref="L40:L62" si="16">(I40-H40)/H40</f>
        <v>1.6062077744033086E-2</v>
      </c>
      <c r="N40" s="40">
        <f t="shared" si="9"/>
        <v>3.3963142360637164</v>
      </c>
      <c r="O40" s="143">
        <f t="shared" si="10"/>
        <v>3.2017431115574109</v>
      </c>
      <c r="P40" s="52">
        <f t="shared" ref="P40:P62" si="17">(O40-N40)/N40</f>
        <v>-5.7288905260960456E-2</v>
      </c>
    </row>
    <row r="41" spans="1:17" ht="20.100000000000001" customHeight="1">
      <c r="A41" s="38" t="s">
        <v>214</v>
      </c>
      <c r="B41" s="19">
        <v>134692.8599999999</v>
      </c>
      <c r="C41" s="140">
        <v>114686.27000000002</v>
      </c>
      <c r="D41" s="247">
        <f t="shared" si="11"/>
        <v>0.13496106948299422</v>
      </c>
      <c r="E41" s="215">
        <f t="shared" si="12"/>
        <v>0.13591911514998947</v>
      </c>
      <c r="F41" s="52">
        <f t="shared" si="13"/>
        <v>-0.14853489635604958</v>
      </c>
      <c r="H41" s="19">
        <v>29585.289999999994</v>
      </c>
      <c r="I41" s="140">
        <v>27029.325999999983</v>
      </c>
      <c r="J41" s="247">
        <f t="shared" si="14"/>
        <v>0.11531814285734218</v>
      </c>
      <c r="K41" s="215">
        <f t="shared" si="15"/>
        <v>0.11433817712329673</v>
      </c>
      <c r="L41" s="52">
        <f t="shared" si="16"/>
        <v>-8.6393068988000837E-2</v>
      </c>
      <c r="N41" s="40">
        <f t="shared" si="9"/>
        <v>2.1965002450760949</v>
      </c>
      <c r="O41" s="143">
        <f t="shared" si="10"/>
        <v>2.3568057449248263</v>
      </c>
      <c r="P41" s="52">
        <f t="shared" si="17"/>
        <v>7.2982236267939898E-2</v>
      </c>
    </row>
    <row r="42" spans="1:17" ht="20.100000000000001" customHeight="1">
      <c r="A42" s="38" t="s">
        <v>215</v>
      </c>
      <c r="B42" s="19">
        <v>101490.16999999995</v>
      </c>
      <c r="C42" s="140">
        <v>107297.51999999995</v>
      </c>
      <c r="D42" s="247">
        <f t="shared" si="11"/>
        <v>0.10169226405327572</v>
      </c>
      <c r="E42" s="215">
        <f t="shared" si="12"/>
        <v>0.12716242298392205</v>
      </c>
      <c r="F42" s="52">
        <f t="shared" si="13"/>
        <v>5.7220812616630694E-2</v>
      </c>
      <c r="H42" s="19">
        <v>24140.265999999992</v>
      </c>
      <c r="I42" s="140">
        <v>24626.419999999995</v>
      </c>
      <c r="J42" s="247">
        <f t="shared" si="14"/>
        <v>9.4094417976036071E-2</v>
      </c>
      <c r="K42" s="215">
        <f t="shared" si="15"/>
        <v>0.10417351775152285</v>
      </c>
      <c r="L42" s="52">
        <f t="shared" si="16"/>
        <v>2.0138717609822627E-2</v>
      </c>
      <c r="N42" s="40">
        <f t="shared" si="9"/>
        <v>2.3785816892414315</v>
      </c>
      <c r="O42" s="143">
        <f t="shared" si="10"/>
        <v>2.2951527677433745</v>
      </c>
      <c r="P42" s="52">
        <f t="shared" si="17"/>
        <v>-3.507507094476283E-2</v>
      </c>
    </row>
    <row r="43" spans="1:17" ht="20.100000000000001" customHeight="1">
      <c r="A43" s="38" t="s">
        <v>216</v>
      </c>
      <c r="B43" s="19">
        <v>67330.780000000013</v>
      </c>
      <c r="C43" s="140">
        <v>63487.339999999982</v>
      </c>
      <c r="D43" s="247">
        <f t="shared" si="11"/>
        <v>6.7464853578164466E-2</v>
      </c>
      <c r="E43" s="215">
        <f t="shared" si="12"/>
        <v>7.5241291534082752E-2</v>
      </c>
      <c r="F43" s="52">
        <f t="shared" si="13"/>
        <v>-5.7082956710141047E-2</v>
      </c>
      <c r="H43" s="19">
        <v>23526.765999999992</v>
      </c>
      <c r="I43" s="140">
        <v>22022.626000000004</v>
      </c>
      <c r="J43" s="247">
        <f t="shared" si="14"/>
        <v>9.1703105244507005E-2</v>
      </c>
      <c r="K43" s="215">
        <f t="shared" si="15"/>
        <v>9.315907145846411E-2</v>
      </c>
      <c r="L43" s="52">
        <f t="shared" si="16"/>
        <v>-6.393313896181009E-2</v>
      </c>
      <c r="N43" s="40">
        <f t="shared" si="9"/>
        <v>3.4942066615001321</v>
      </c>
      <c r="O43" s="143">
        <f t="shared" si="10"/>
        <v>3.468821657987248</v>
      </c>
      <c r="P43" s="52">
        <f t="shared" si="17"/>
        <v>-7.2648832688064057E-3</v>
      </c>
    </row>
    <row r="44" spans="1:17" ht="20.100000000000001" customHeight="1">
      <c r="A44" s="38" t="s">
        <v>217</v>
      </c>
      <c r="B44" s="19">
        <v>183717.85999999984</v>
      </c>
      <c r="C44" s="140">
        <v>72439.929999999964</v>
      </c>
      <c r="D44" s="247">
        <f t="shared" si="11"/>
        <v>0.18408369136067793</v>
      </c>
      <c r="E44" s="215">
        <f t="shared" si="12"/>
        <v>8.5851350707692994E-2</v>
      </c>
      <c r="F44" s="52">
        <f t="shared" si="13"/>
        <v>-0.60570012082657598</v>
      </c>
      <c r="H44" s="19">
        <v>22221.35400000001</v>
      </c>
      <c r="I44" s="140">
        <v>15032.615000000005</v>
      </c>
      <c r="J44" s="247">
        <f t="shared" si="14"/>
        <v>8.6614843898963775E-2</v>
      </c>
      <c r="K44" s="215">
        <f t="shared" si="15"/>
        <v>6.3590257355892965E-2</v>
      </c>
      <c r="L44" s="52">
        <f t="shared" si="16"/>
        <v>-0.32350589437529331</v>
      </c>
      <c r="N44" s="40">
        <f t="shared" si="9"/>
        <v>1.2095369497554582</v>
      </c>
      <c r="O44" s="143">
        <f t="shared" si="10"/>
        <v>2.0751835348267194</v>
      </c>
      <c r="P44" s="52">
        <f t="shared" si="17"/>
        <v>0.71568428335014966</v>
      </c>
    </row>
    <row r="45" spans="1:17" ht="20.100000000000001" customHeight="1">
      <c r="A45" s="38" t="s">
        <v>218</v>
      </c>
      <c r="B45" s="19">
        <v>62701.94999999999</v>
      </c>
      <c r="C45" s="140">
        <v>61244.770000000011</v>
      </c>
      <c r="D45" s="247">
        <f t="shared" si="11"/>
        <v>6.2826806340508579E-2</v>
      </c>
      <c r="E45" s="215">
        <f t="shared" si="12"/>
        <v>7.2583535465619561E-2</v>
      </c>
      <c r="F45" s="52">
        <f t="shared" si="13"/>
        <v>-2.3239787598311995E-2</v>
      </c>
      <c r="H45" s="19">
        <v>15043.775000000001</v>
      </c>
      <c r="I45" s="140">
        <v>14970.652999999997</v>
      </c>
      <c r="J45" s="247">
        <f t="shared" si="14"/>
        <v>5.8637931031391394E-2</v>
      </c>
      <c r="K45" s="215">
        <f t="shared" si="15"/>
        <v>6.3328148632541353E-2</v>
      </c>
      <c r="L45" s="52">
        <f t="shared" si="16"/>
        <v>-4.8606151049191337E-3</v>
      </c>
      <c r="N45" s="40">
        <f t="shared" si="9"/>
        <v>2.3992515384290285</v>
      </c>
      <c r="O45" s="143">
        <f t="shared" si="10"/>
        <v>2.4443969664675032</v>
      </c>
      <c r="P45" s="52">
        <f t="shared" si="17"/>
        <v>1.8816463099169161E-2</v>
      </c>
    </row>
    <row r="46" spans="1:17" ht="20.100000000000001" customHeight="1">
      <c r="A46" s="38" t="s">
        <v>219</v>
      </c>
      <c r="B46" s="19">
        <v>29203.739999999987</v>
      </c>
      <c r="C46" s="140">
        <v>25578.6</v>
      </c>
      <c r="D46" s="247">
        <f t="shared" si="11"/>
        <v>2.9261892451487768E-2</v>
      </c>
      <c r="E46" s="215">
        <f t="shared" si="12"/>
        <v>3.0314183892941327E-2</v>
      </c>
      <c r="F46" s="52">
        <f t="shared" si="13"/>
        <v>-0.12413273094473483</v>
      </c>
      <c r="H46" s="19">
        <v>10976.754000000008</v>
      </c>
      <c r="I46" s="140">
        <v>10872.904000000008</v>
      </c>
      <c r="J46" s="247">
        <f t="shared" si="14"/>
        <v>4.2785414166361169E-2</v>
      </c>
      <c r="K46" s="215">
        <f t="shared" si="15"/>
        <v>4.5994044520259333E-2</v>
      </c>
      <c r="L46" s="52">
        <f t="shared" si="16"/>
        <v>-9.4609025582608752E-3</v>
      </c>
      <c r="N46" s="40">
        <f t="shared" si="9"/>
        <v>3.7586809086781399</v>
      </c>
      <c r="O46" s="143">
        <f t="shared" si="10"/>
        <v>4.250781512670752</v>
      </c>
      <c r="P46" s="52">
        <f t="shared" si="17"/>
        <v>0.1309237511639888</v>
      </c>
    </row>
    <row r="47" spans="1:17" ht="20.100000000000001" customHeight="1">
      <c r="A47" s="38" t="s">
        <v>220</v>
      </c>
      <c r="B47" s="19">
        <v>26056.61</v>
      </c>
      <c r="C47" s="140">
        <v>25871.719999999987</v>
      </c>
      <c r="D47" s="247">
        <f t="shared" si="11"/>
        <v>2.6108495674538983E-2</v>
      </c>
      <c r="E47" s="215">
        <f t="shared" si="12"/>
        <v>3.0661571693004604E-2</v>
      </c>
      <c r="F47" s="52">
        <f t="shared" si="13"/>
        <v>-7.0957043145679338E-3</v>
      </c>
      <c r="H47" s="19">
        <v>6546.3300000000017</v>
      </c>
      <c r="I47" s="140">
        <v>6214.8520000000008</v>
      </c>
      <c r="J47" s="247">
        <f t="shared" si="14"/>
        <v>2.5516417724190138E-2</v>
      </c>
      <c r="K47" s="215">
        <f t="shared" si="15"/>
        <v>2.6289773143846631E-2</v>
      </c>
      <c r="L47" s="52">
        <f t="shared" si="16"/>
        <v>-5.0635699697387834E-2</v>
      </c>
      <c r="N47" s="40">
        <f t="shared" si="9"/>
        <v>2.5123490738050736</v>
      </c>
      <c r="O47" s="143">
        <f t="shared" si="10"/>
        <v>2.4021796772692361</v>
      </c>
      <c r="P47" s="52">
        <f t="shared" si="17"/>
        <v>-4.3851150178339113E-2</v>
      </c>
    </row>
    <row r="48" spans="1:17" ht="20.100000000000001" customHeight="1">
      <c r="A48" s="38" t="s">
        <v>221</v>
      </c>
      <c r="B48" s="19">
        <v>15615.89</v>
      </c>
      <c r="C48" s="140">
        <v>16090.610000000008</v>
      </c>
      <c r="D48" s="247">
        <f t="shared" si="11"/>
        <v>1.5646985410576301E-2</v>
      </c>
      <c r="E48" s="215">
        <f t="shared" si="12"/>
        <v>1.9069601561054979E-2</v>
      </c>
      <c r="F48" s="52">
        <f t="shared" si="13"/>
        <v>3.0399804301900722E-2</v>
      </c>
      <c r="H48" s="19">
        <v>5751.605999999997</v>
      </c>
      <c r="I48" s="140">
        <v>5964.9389999999994</v>
      </c>
      <c r="J48" s="247">
        <f t="shared" si="14"/>
        <v>2.24187264132664E-2</v>
      </c>
      <c r="K48" s="215">
        <f t="shared" si="15"/>
        <v>2.5232602985056335E-2</v>
      </c>
      <c r="L48" s="52">
        <f t="shared" si="16"/>
        <v>3.7091031617952006E-2</v>
      </c>
      <c r="N48" s="40">
        <f t="shared" si="9"/>
        <v>3.6831752785143834</v>
      </c>
      <c r="O48" s="143">
        <f t="shared" si="10"/>
        <v>3.707093143143732</v>
      </c>
      <c r="P48" s="52">
        <f t="shared" si="17"/>
        <v>6.4938165633528716E-3</v>
      </c>
    </row>
    <row r="49" spans="1:16" ht="20.100000000000001" customHeight="1">
      <c r="A49" s="38" t="s">
        <v>222</v>
      </c>
      <c r="B49" s="19">
        <v>30661.600000000013</v>
      </c>
      <c r="C49" s="140">
        <v>28255.170000000002</v>
      </c>
      <c r="D49" s="247">
        <f t="shared" si="11"/>
        <v>3.0722655440383256E-2</v>
      </c>
      <c r="E49" s="215">
        <f t="shared" si="12"/>
        <v>3.3486290074762462E-2</v>
      </c>
      <c r="F49" s="52">
        <f t="shared" si="13"/>
        <v>-7.8483510319096533E-2</v>
      </c>
      <c r="H49" s="19">
        <v>6859.2289999999985</v>
      </c>
      <c r="I49" s="140">
        <v>5925.1659999999974</v>
      </c>
      <c r="J49" s="247">
        <f t="shared" si="14"/>
        <v>2.6736041786753633E-2</v>
      </c>
      <c r="K49" s="215">
        <f t="shared" si="15"/>
        <v>2.5064357120593232E-2</v>
      </c>
      <c r="L49" s="52">
        <f t="shared" si="16"/>
        <v>-0.13617609209431575</v>
      </c>
      <c r="N49" s="40">
        <f t="shared" si="9"/>
        <v>2.2370747123437771</v>
      </c>
      <c r="O49" s="143">
        <f t="shared" si="10"/>
        <v>2.0970201205655452</v>
      </c>
      <c r="P49" s="52">
        <f t="shared" si="17"/>
        <v>-6.2606130678352287E-2</v>
      </c>
    </row>
    <row r="50" spans="1:16" ht="20.100000000000001" customHeight="1">
      <c r="A50" s="38" t="s">
        <v>225</v>
      </c>
      <c r="B50" s="19">
        <v>10038.040000000005</v>
      </c>
      <c r="C50" s="140">
        <v>10061.110000000004</v>
      </c>
      <c r="D50" s="247">
        <f t="shared" si="11"/>
        <v>1.0058028420460274E-2</v>
      </c>
      <c r="E50" s="215">
        <f t="shared" si="12"/>
        <v>1.1923808914761209E-2</v>
      </c>
      <c r="F50" s="52">
        <f t="shared" si="13"/>
        <v>2.2982574287410389E-3</v>
      </c>
      <c r="H50" s="19">
        <v>3472.6410000000001</v>
      </c>
      <c r="I50" s="140">
        <v>3546.3649999999998</v>
      </c>
      <c r="J50" s="247">
        <f t="shared" si="14"/>
        <v>1.3535730456935312E-2</v>
      </c>
      <c r="K50" s="215">
        <f t="shared" si="15"/>
        <v>1.5001665580335243E-2</v>
      </c>
      <c r="L50" s="52">
        <f t="shared" si="16"/>
        <v>2.1229951498009644E-2</v>
      </c>
      <c r="N50" s="40">
        <f t="shared" si="9"/>
        <v>3.4594811337671483</v>
      </c>
      <c r="O50" s="143">
        <f t="shared" si="10"/>
        <v>3.5248247956736369</v>
      </c>
      <c r="P50" s="52">
        <f t="shared" si="17"/>
        <v>1.8888283930409439E-2</v>
      </c>
    </row>
    <row r="51" spans="1:16" ht="20.100000000000001" customHeight="1">
      <c r="A51" s="38" t="s">
        <v>226</v>
      </c>
      <c r="B51" s="19">
        <v>13390.979999999998</v>
      </c>
      <c r="C51" s="140">
        <v>8631.4500000000007</v>
      </c>
      <c r="D51" s="247">
        <f t="shared" si="11"/>
        <v>1.3417645020124949E-2</v>
      </c>
      <c r="E51" s="215">
        <f t="shared" si="12"/>
        <v>1.0229463792495619E-2</v>
      </c>
      <c r="F51" s="52">
        <f t="shared" si="13"/>
        <v>-0.35542805679644041</v>
      </c>
      <c r="H51" s="19">
        <v>3505.5369999999994</v>
      </c>
      <c r="I51" s="140">
        <v>2227.2440000000001</v>
      </c>
      <c r="J51" s="247">
        <f t="shared" si="14"/>
        <v>1.3663953152316532E-2</v>
      </c>
      <c r="K51" s="215">
        <f t="shared" si="15"/>
        <v>9.4215822832134279E-3</v>
      </c>
      <c r="L51" s="52">
        <f t="shared" si="16"/>
        <v>-0.36464969561011606</v>
      </c>
      <c r="N51" s="40">
        <f t="shared" si="9"/>
        <v>2.6178345423561233</v>
      </c>
      <c r="O51" s="143">
        <f t="shared" si="10"/>
        <v>2.5803822069293108</v>
      </c>
      <c r="P51" s="52">
        <f t="shared" si="17"/>
        <v>-1.4306609077403514E-2</v>
      </c>
    </row>
    <row r="52" spans="1:16" ht="20.100000000000001" customHeight="1">
      <c r="A52" s="38" t="s">
        <v>227</v>
      </c>
      <c r="B52" s="19">
        <v>9716.3300000000072</v>
      </c>
      <c r="C52" s="140">
        <v>5921.9300000000012</v>
      </c>
      <c r="D52" s="247">
        <f t="shared" si="11"/>
        <v>9.7356778098683424E-3</v>
      </c>
      <c r="E52" s="215">
        <f t="shared" si="12"/>
        <v>7.0183072967686302E-3</v>
      </c>
      <c r="F52" s="52">
        <f t="shared" si="13"/>
        <v>-0.39051781897074339</v>
      </c>
      <c r="H52" s="19">
        <v>3151.9920000000006</v>
      </c>
      <c r="I52" s="140">
        <v>1911.9829999999999</v>
      </c>
      <c r="J52" s="247">
        <f t="shared" si="14"/>
        <v>1.2285898287331301E-2</v>
      </c>
      <c r="K52" s="215">
        <f t="shared" si="15"/>
        <v>8.087980103933497E-3</v>
      </c>
      <c r="L52" s="52">
        <f t="shared" si="16"/>
        <v>-0.39340486904789113</v>
      </c>
      <c r="N52" s="40">
        <f t="shared" ref="N52" si="18">(H52/B52)*10</f>
        <v>3.2440149727314722</v>
      </c>
      <c r="O52" s="143">
        <f t="shared" ref="O52" si="19">(I52/C52)*10</f>
        <v>3.2286484304947871</v>
      </c>
      <c r="P52" s="52">
        <f t="shared" ref="P52" si="20">(O52-N52)/N52</f>
        <v>-4.7368900470106078E-3</v>
      </c>
    </row>
    <row r="53" spans="1:16" ht="20.100000000000001" customHeight="1">
      <c r="A53" s="38" t="s">
        <v>228</v>
      </c>
      <c r="B53" s="19">
        <v>2566.2599999999998</v>
      </c>
      <c r="C53" s="140">
        <v>3379.2799999999988</v>
      </c>
      <c r="D53" s="247">
        <f t="shared" si="11"/>
        <v>2.5713701095323757E-3</v>
      </c>
      <c r="E53" s="215">
        <f t="shared" si="12"/>
        <v>4.0049148642122218E-3</v>
      </c>
      <c r="F53" s="52">
        <f t="shared" si="13"/>
        <v>0.3168112350268481</v>
      </c>
      <c r="H53" s="19">
        <v>1263.855</v>
      </c>
      <c r="I53" s="140">
        <v>1558.5379999999998</v>
      </c>
      <c r="J53" s="247">
        <f t="shared" si="14"/>
        <v>4.9262796288617166E-3</v>
      </c>
      <c r="K53" s="215">
        <f t="shared" si="15"/>
        <v>6.5928537728757548E-3</v>
      </c>
      <c r="L53" s="52">
        <f t="shared" si="16"/>
        <v>0.23316203203690278</v>
      </c>
      <c r="N53" s="40">
        <f t="shared" si="9"/>
        <v>4.9248906969675721</v>
      </c>
      <c r="O53" s="143">
        <f t="shared" si="10"/>
        <v>4.6120416183329009</v>
      </c>
      <c r="P53" s="52">
        <f t="shared" si="17"/>
        <v>-6.3524065382263878E-2</v>
      </c>
    </row>
    <row r="54" spans="1:16" ht="20.100000000000001" customHeight="1">
      <c r="A54" s="38" t="s">
        <v>229</v>
      </c>
      <c r="B54" s="19">
        <v>3984.48</v>
      </c>
      <c r="C54" s="140">
        <v>4183.3200000000015</v>
      </c>
      <c r="D54" s="247">
        <f t="shared" si="11"/>
        <v>3.9924141645934401E-3</v>
      </c>
      <c r="E54" s="215">
        <f t="shared" si="12"/>
        <v>4.9578136318257984E-3</v>
      </c>
      <c r="F54" s="52">
        <f t="shared" si="13"/>
        <v>4.9903626069148672E-2</v>
      </c>
      <c r="H54" s="19">
        <v>1032.7949999999996</v>
      </c>
      <c r="I54" s="140">
        <v>1096.0140000000004</v>
      </c>
      <c r="J54" s="247">
        <f t="shared" si="14"/>
        <v>4.0256492788256831E-3</v>
      </c>
      <c r="K54" s="215">
        <f t="shared" si="15"/>
        <v>4.6363066123666224E-3</v>
      </c>
      <c r="L54" s="52">
        <f t="shared" si="16"/>
        <v>6.1211566671024509E-2</v>
      </c>
      <c r="N54" s="40">
        <f t="shared" ref="N54" si="21">(H54/B54)*10</f>
        <v>2.5920446331767248</v>
      </c>
      <c r="O54" s="143">
        <f t="shared" ref="O54" si="22">(I54/C54)*10</f>
        <v>2.6199621353374831</v>
      </c>
      <c r="P54" s="52">
        <f t="shared" ref="P54" si="23">(O54-N54)/N54</f>
        <v>1.0770455802893913E-2</v>
      </c>
    </row>
    <row r="55" spans="1:16" ht="20.100000000000001" customHeight="1">
      <c r="A55" s="38" t="s">
        <v>230</v>
      </c>
      <c r="B55" s="19">
        <v>1975.82</v>
      </c>
      <c r="C55" s="140">
        <v>2225.1000000000004</v>
      </c>
      <c r="D55" s="247">
        <f t="shared" si="11"/>
        <v>1.9797543856882229E-3</v>
      </c>
      <c r="E55" s="215">
        <f t="shared" si="12"/>
        <v>2.6370516986928042E-3</v>
      </c>
      <c r="F55" s="52">
        <f t="shared" si="13"/>
        <v>0.1261653389478801</v>
      </c>
      <c r="H55" s="19">
        <v>872.58799999999962</v>
      </c>
      <c r="I55" s="140">
        <v>1077.8179999999991</v>
      </c>
      <c r="J55" s="247">
        <f t="shared" si="14"/>
        <v>3.4011911879046133E-3</v>
      </c>
      <c r="K55" s="215">
        <f t="shared" si="15"/>
        <v>4.5593347533222769E-3</v>
      </c>
      <c r="L55" s="52">
        <f t="shared" si="16"/>
        <v>0.23519690850664865</v>
      </c>
      <c r="N55" s="40">
        <f t="shared" ref="N55" si="24">(H55/B55)*10</f>
        <v>4.4163334716725187</v>
      </c>
      <c r="O55" s="143">
        <f t="shared" ref="O55" si="25">(I55/C55)*10</f>
        <v>4.8439081389600416</v>
      </c>
      <c r="P55" s="52">
        <f t="shared" ref="P55" si="26">(O55-N55)/N55</f>
        <v>9.6816662516563817E-2</v>
      </c>
    </row>
    <row r="56" spans="1:16" ht="20.100000000000001" customHeight="1">
      <c r="A56" s="38" t="s">
        <v>231</v>
      </c>
      <c r="B56" s="19">
        <v>2093.3599999999988</v>
      </c>
      <c r="C56" s="140">
        <v>2396.2600000000002</v>
      </c>
      <c r="D56" s="247">
        <f t="shared" si="11"/>
        <v>2.0975284392425911E-3</v>
      </c>
      <c r="E56" s="215">
        <f t="shared" si="12"/>
        <v>2.8399000060714656E-3</v>
      </c>
      <c r="F56" s="52">
        <f t="shared" si="13"/>
        <v>0.14469560897313488</v>
      </c>
      <c r="H56" s="19">
        <v>676.28099999999995</v>
      </c>
      <c r="I56" s="140">
        <v>791.97599999999966</v>
      </c>
      <c r="J56" s="247">
        <f t="shared" si="14"/>
        <v>2.6360217854787377E-3</v>
      </c>
      <c r="K56" s="215">
        <f t="shared" si="15"/>
        <v>3.3501794371565193E-3</v>
      </c>
      <c r="L56" s="52">
        <f t="shared" si="16"/>
        <v>0.17107533702706379</v>
      </c>
      <c r="N56" s="40">
        <f t="shared" ref="N56" si="27">(H56/B56)*10</f>
        <v>3.230600565597892</v>
      </c>
      <c r="O56" s="143">
        <f t="shared" ref="O56" si="28">(I56/C56)*10</f>
        <v>3.3050503701601648</v>
      </c>
      <c r="P56" s="52">
        <f t="shared" ref="P56" si="29">(O56-N56)/N56</f>
        <v>2.3045190220999746E-2</v>
      </c>
    </row>
    <row r="57" spans="1:16" ht="20.100000000000001" customHeight="1">
      <c r="A57" s="38" t="s">
        <v>232</v>
      </c>
      <c r="B57" s="19">
        <v>6699.6499999999978</v>
      </c>
      <c r="C57" s="140">
        <v>1389.4600000000003</v>
      </c>
      <c r="D57" s="247">
        <f t="shared" si="11"/>
        <v>6.7129907937342973E-3</v>
      </c>
      <c r="E57" s="215">
        <f t="shared" si="12"/>
        <v>1.646702554161927E-3</v>
      </c>
      <c r="F57" s="52">
        <f t="shared" si="13"/>
        <v>-0.79260707648907025</v>
      </c>
      <c r="H57" s="19">
        <v>1325.7250000000001</v>
      </c>
      <c r="I57" s="140">
        <v>346.50500000000011</v>
      </c>
      <c r="J57" s="247">
        <f t="shared" si="14"/>
        <v>5.1674377685515345E-3</v>
      </c>
      <c r="K57" s="215">
        <f t="shared" si="15"/>
        <v>1.465769071123267E-3</v>
      </c>
      <c r="L57" s="52">
        <f t="shared" ref="L57:L58" si="30">(I57-H57)/H57</f>
        <v>-0.73862980633238406</v>
      </c>
      <c r="N57" s="40">
        <f t="shared" ref="N57:N58" si="31">(H57/B57)*10</f>
        <v>1.9787973998641728</v>
      </c>
      <c r="O57" s="143">
        <f t="shared" ref="O57:O58" si="32">(I57/C57)*10</f>
        <v>2.4938105451038535</v>
      </c>
      <c r="P57" s="52">
        <f t="shared" ref="P57:P58" si="33">(O57-N57)/N57</f>
        <v>0.26026572769654532</v>
      </c>
    </row>
    <row r="58" spans="1:16" ht="20.100000000000001" customHeight="1">
      <c r="A58" s="38" t="s">
        <v>233</v>
      </c>
      <c r="B58" s="19">
        <v>1077.5299999999997</v>
      </c>
      <c r="C58" s="140">
        <v>990.83000000000027</v>
      </c>
      <c r="D58" s="247">
        <f t="shared" si="11"/>
        <v>1.0796756502164319E-3</v>
      </c>
      <c r="E58" s="215">
        <f t="shared" si="12"/>
        <v>1.1742707899041803E-3</v>
      </c>
      <c r="F58" s="52">
        <f t="shared" si="13"/>
        <v>-8.0461796887325174E-2</v>
      </c>
      <c r="H58" s="19">
        <v>326.24099999999993</v>
      </c>
      <c r="I58" s="140">
        <v>282.41399999999993</v>
      </c>
      <c r="J58" s="247">
        <f t="shared" si="14"/>
        <v>1.2716287805163368E-3</v>
      </c>
      <c r="K58" s="215">
        <f t="shared" si="15"/>
        <v>1.1946543526131113E-3</v>
      </c>
      <c r="L58" s="52">
        <f t="shared" si="30"/>
        <v>-0.13433933809668316</v>
      </c>
      <c r="N58" s="40">
        <f t="shared" si="31"/>
        <v>3.0276744034968868</v>
      </c>
      <c r="O58" s="143">
        <f t="shared" si="32"/>
        <v>2.8502770404610263</v>
      </c>
      <c r="P58" s="52">
        <f t="shared" si="33"/>
        <v>-5.8591955208582229E-2</v>
      </c>
    </row>
    <row r="59" spans="1:16" ht="20.100000000000001" customHeight="1">
      <c r="A59" s="38" t="s">
        <v>234</v>
      </c>
      <c r="B59" s="19">
        <v>693.45999999999992</v>
      </c>
      <c r="C59" s="140">
        <v>525.83999999999992</v>
      </c>
      <c r="D59" s="247">
        <f t="shared" si="11"/>
        <v>6.9484086419782925E-4</v>
      </c>
      <c r="E59" s="215">
        <f t="shared" si="12"/>
        <v>6.2319323412009513E-4</v>
      </c>
      <c r="F59" s="52">
        <f t="shared" si="13"/>
        <v>-0.24171545583018492</v>
      </c>
      <c r="H59" s="19">
        <v>268.77100000000007</v>
      </c>
      <c r="I59" s="140">
        <v>248.95299999999997</v>
      </c>
      <c r="J59" s="247">
        <f t="shared" si="14"/>
        <v>1.0476210499850004E-3</v>
      </c>
      <c r="K59" s="215">
        <f t="shared" si="15"/>
        <v>1.0531092121711103E-3</v>
      </c>
      <c r="L59" s="52">
        <f t="shared" si="16"/>
        <v>-7.373563368071738E-2</v>
      </c>
      <c r="N59" s="40">
        <f t="shared" si="9"/>
        <v>3.8757967294436608</v>
      </c>
      <c r="O59" s="143">
        <f t="shared" si="10"/>
        <v>4.7343868857447138</v>
      </c>
      <c r="P59" s="52">
        <f t="shared" si="17"/>
        <v>0.22152610578839529</v>
      </c>
    </row>
    <row r="60" spans="1:16" ht="20.100000000000001" customHeight="1">
      <c r="A60" s="38" t="s">
        <v>235</v>
      </c>
      <c r="B60" s="19">
        <v>131.77999999999997</v>
      </c>
      <c r="C60" s="140">
        <v>586.32999999999993</v>
      </c>
      <c r="D60" s="247">
        <f t="shared" si="11"/>
        <v>1.3204240920022776E-4</v>
      </c>
      <c r="E60" s="215">
        <f t="shared" si="12"/>
        <v>6.948822625924909E-4</v>
      </c>
      <c r="F60" s="52">
        <f t="shared" si="13"/>
        <v>3.4493094551525272</v>
      </c>
      <c r="H60" s="19">
        <v>57.107999999999997</v>
      </c>
      <c r="I60" s="140">
        <v>225.27500000000001</v>
      </c>
      <c r="J60" s="247">
        <f t="shared" si="14"/>
        <v>2.2259671959602554E-4</v>
      </c>
      <c r="K60" s="215">
        <f t="shared" si="15"/>
        <v>9.5294765587017186E-4</v>
      </c>
      <c r="L60" s="52">
        <f t="shared" si="16"/>
        <v>2.9447187784548579</v>
      </c>
      <c r="N60" s="40">
        <f t="shared" si="9"/>
        <v>4.3335862801639102</v>
      </c>
      <c r="O60" s="143">
        <f t="shared" si="10"/>
        <v>3.8421196254668875</v>
      </c>
      <c r="P60" s="52">
        <f t="shared" si="17"/>
        <v>-0.1134087619177237</v>
      </c>
    </row>
    <row r="61" spans="1:16" ht="20.100000000000001" customHeight="1" thickBot="1">
      <c r="A61" s="8" t="s">
        <v>17</v>
      </c>
      <c r="B61" s="196">
        <f>B62-SUM(B39:B60)</f>
        <v>1622.140000000014</v>
      </c>
      <c r="C61" s="142">
        <f>C62-SUM(C39:C60)</f>
        <v>1161.0800000000745</v>
      </c>
      <c r="D61" s="247">
        <f t="shared" si="11"/>
        <v>1.6253701142818283E-3</v>
      </c>
      <c r="E61" s="215">
        <f t="shared" si="12"/>
        <v>1.3760406212387924E-3</v>
      </c>
      <c r="F61" s="52">
        <f t="shared" si="13"/>
        <v>-0.28422947464456549</v>
      </c>
      <c r="H61" s="19">
        <f>H62-SUM(H39:H60)</f>
        <v>675.28699999995297</v>
      </c>
      <c r="I61" s="140">
        <f>I62-SUM(I39:I60)</f>
        <v>542.81800000005751</v>
      </c>
      <c r="J61" s="247">
        <f t="shared" si="14"/>
        <v>2.6321473521368432E-3</v>
      </c>
      <c r="K61" s="215">
        <f t="shared" si="15"/>
        <v>2.29620304367635E-3</v>
      </c>
      <c r="L61" s="52">
        <f t="shared" si="16"/>
        <v>-0.19616696308370321</v>
      </c>
      <c r="N61" s="40">
        <f t="shared" si="9"/>
        <v>4.1629390804736159</v>
      </c>
      <c r="O61" s="143">
        <f t="shared" si="10"/>
        <v>4.6751128259897907</v>
      </c>
      <c r="P61" s="52">
        <f t="shared" si="17"/>
        <v>0.1230317656865411</v>
      </c>
    </row>
    <row r="62" spans="1:16" s="1" customFormat="1" ht="26.25" customHeight="1" thickBot="1">
      <c r="A62" s="12" t="s">
        <v>18</v>
      </c>
      <c r="B62" s="17">
        <v>998012.68999999948</v>
      </c>
      <c r="C62" s="412">
        <v>843783.22999999975</v>
      </c>
      <c r="D62" s="253">
        <f>SUM(D39:D61)</f>
        <v>1</v>
      </c>
      <c r="E62" s="254">
        <f>SUM(E39:E61)</f>
        <v>1.0000000000000004</v>
      </c>
      <c r="F62" s="57">
        <f t="shared" si="13"/>
        <v>-0.15453657207505028</v>
      </c>
      <c r="H62" s="17">
        <v>256553.64599999998</v>
      </c>
      <c r="I62" s="145">
        <v>236398.08400000003</v>
      </c>
      <c r="J62" s="253">
        <f t="shared" si="14"/>
        <v>1</v>
      </c>
      <c r="K62" s="254">
        <f t="shared" si="15"/>
        <v>1</v>
      </c>
      <c r="L62" s="57">
        <f t="shared" si="16"/>
        <v>-7.8562757981618977E-2</v>
      </c>
      <c r="N62" s="37">
        <f t="shared" si="9"/>
        <v>2.5706451287708587</v>
      </c>
      <c r="O62" s="150">
        <f t="shared" si="10"/>
        <v>2.801644730483682</v>
      </c>
      <c r="P62" s="57">
        <f t="shared" si="17"/>
        <v>8.9860556452330945E-2</v>
      </c>
    </row>
    <row r="64" spans="1:16" ht="15.75" thickBot="1"/>
    <row r="65" spans="1:16">
      <c r="A65" s="494" t="s">
        <v>15</v>
      </c>
      <c r="B65" s="481" t="s">
        <v>1</v>
      </c>
      <c r="C65" s="479"/>
      <c r="D65" s="481" t="s">
        <v>100</v>
      </c>
      <c r="E65" s="479"/>
      <c r="F65" s="130" t="s">
        <v>0</v>
      </c>
      <c r="H65" s="492" t="s">
        <v>19</v>
      </c>
      <c r="I65" s="493"/>
      <c r="J65" s="481" t="s">
        <v>100</v>
      </c>
      <c r="K65" s="482"/>
      <c r="L65" s="130" t="s">
        <v>0</v>
      </c>
      <c r="N65" s="490" t="s">
        <v>22</v>
      </c>
      <c r="O65" s="479"/>
      <c r="P65" s="130" t="s">
        <v>0</v>
      </c>
    </row>
    <row r="66" spans="1:16">
      <c r="A66" s="495"/>
      <c r="B66" s="484" t="str">
        <f>B37</f>
        <v>jan-ago</v>
      </c>
      <c r="C66" s="486"/>
      <c r="D66" s="484" t="str">
        <f>B66</f>
        <v>jan-ago</v>
      </c>
      <c r="E66" s="486"/>
      <c r="F66" s="131" t="str">
        <f>F37</f>
        <v>2026 / 2025</v>
      </c>
      <c r="H66" s="487" t="str">
        <f>B66</f>
        <v>jan-ago</v>
      </c>
      <c r="I66" s="486"/>
      <c r="J66" s="484" t="str">
        <f>B66</f>
        <v>jan-ago</v>
      </c>
      <c r="K66" s="485"/>
      <c r="L66" s="131" t="str">
        <f>F66</f>
        <v>2026 / 2025</v>
      </c>
      <c r="N66" s="487" t="str">
        <f>B66</f>
        <v>jan-ago</v>
      </c>
      <c r="O66" s="485"/>
      <c r="P66" s="131" t="str">
        <f>L66</f>
        <v>2026 / 2025</v>
      </c>
    </row>
    <row r="67" spans="1:16" ht="19.5" customHeight="1" thickBot="1">
      <c r="A67" s="496"/>
      <c r="B67" s="99">
        <f>B6</f>
        <v>2025</v>
      </c>
      <c r="C67" s="134">
        <f>C6</f>
        <v>2026</v>
      </c>
      <c r="D67" s="99">
        <f>B67</f>
        <v>2025</v>
      </c>
      <c r="E67" s="134">
        <f>C67</f>
        <v>2026</v>
      </c>
      <c r="F67" s="131" t="str">
        <f>F38</f>
        <v>HL</v>
      </c>
      <c r="H67" s="25">
        <f>B67</f>
        <v>2025</v>
      </c>
      <c r="I67" s="134">
        <f>C67</f>
        <v>2026</v>
      </c>
      <c r="J67" s="99">
        <f>B67</f>
        <v>2025</v>
      </c>
      <c r="K67" s="134">
        <f>C67</f>
        <v>2026</v>
      </c>
      <c r="L67" s="26">
        <v>1000</v>
      </c>
      <c r="N67" s="25">
        <f>B67</f>
        <v>2025</v>
      </c>
      <c r="O67" s="134">
        <f>C67</f>
        <v>2026</v>
      </c>
      <c r="P67" s="132"/>
    </row>
    <row r="68" spans="1:16" ht="20.100000000000001" customHeight="1">
      <c r="A68" s="38" t="s">
        <v>166</v>
      </c>
      <c r="B68" s="39">
        <v>183508.37999999998</v>
      </c>
      <c r="C68" s="147">
        <v>184084.07999999993</v>
      </c>
      <c r="D68" s="247">
        <f>B68/$B$96</f>
        <v>0.14442981786563114</v>
      </c>
      <c r="E68" s="246">
        <f>C68/$C$96</f>
        <v>0.15121516534233106</v>
      </c>
      <c r="F68" s="61">
        <f>(C68-B68)/B68</f>
        <v>3.1371864325757414E-3</v>
      </c>
      <c r="H68" s="19">
        <v>56220.189000000006</v>
      </c>
      <c r="I68" s="147">
        <v>54939.712999999989</v>
      </c>
      <c r="J68" s="245">
        <f>H68/$H$96</f>
        <v>0.16205762391720346</v>
      </c>
      <c r="K68" s="246">
        <f>I68/$I$96</f>
        <v>0.16667989382999596</v>
      </c>
      <c r="L68" s="58">
        <f>(I68-H68)/H68</f>
        <v>-2.2776088497319297E-2</v>
      </c>
      <c r="N68" s="41">
        <f t="shared" ref="N68:N96" si="34">(H68/B68)*10</f>
        <v>3.0636306091307661</v>
      </c>
      <c r="O68" s="149">
        <f t="shared" ref="O68:O96" si="35">(I68/C68)*10</f>
        <v>2.9844901851371404</v>
      </c>
      <c r="P68" s="61">
        <f>(O68-N68)/N68</f>
        <v>-2.5832234394628929E-2</v>
      </c>
    </row>
    <row r="69" spans="1:16" ht="20.100000000000001" customHeight="1">
      <c r="A69" s="38" t="s">
        <v>165</v>
      </c>
      <c r="B69" s="19">
        <v>151463.91000000003</v>
      </c>
      <c r="C69" s="140">
        <v>138329.9</v>
      </c>
      <c r="D69" s="247">
        <f t="shared" ref="D69:D95" si="36">B69/$B$96</f>
        <v>0.11920929678806141</v>
      </c>
      <c r="E69" s="215">
        <f t="shared" ref="E69:E95" si="37">C69/$C$96</f>
        <v>0.11363056870690899</v>
      </c>
      <c r="F69" s="52">
        <f t="shared" ref="F69:F96" si="38">(C69-B69)/B69</f>
        <v>-8.6713792084200353E-2</v>
      </c>
      <c r="H69" s="19">
        <v>60609.214000000007</v>
      </c>
      <c r="I69" s="140">
        <v>53879.607999999978</v>
      </c>
      <c r="J69" s="214">
        <f t="shared" ref="J69:J96" si="39">H69/$H$96</f>
        <v>0.17470921715203241</v>
      </c>
      <c r="K69" s="215">
        <f t="shared" ref="K69:K96" si="40">I69/$I$96</f>
        <v>0.16346367410113335</v>
      </c>
      <c r="L69" s="59">
        <f t="shared" ref="L69:L96" si="41">(I69-H69)/H69</f>
        <v>-0.11103272185644955</v>
      </c>
      <c r="N69" s="40">
        <f t="shared" si="34"/>
        <v>4.0015614280656031</v>
      </c>
      <c r="O69" s="143">
        <f t="shared" si="35"/>
        <v>3.8950080929719446</v>
      </c>
      <c r="P69" s="52">
        <f t="shared" ref="P69:P96" si="42">(O69-N69)/N69</f>
        <v>-2.6627939370449074E-2</v>
      </c>
    </row>
    <row r="70" spans="1:16" ht="20.100000000000001" customHeight="1">
      <c r="A70" s="38" t="s">
        <v>212</v>
      </c>
      <c r="B70" s="19">
        <v>130218.84000000004</v>
      </c>
      <c r="C70" s="140">
        <v>134649.22999999998</v>
      </c>
      <c r="D70" s="247">
        <f t="shared" si="36"/>
        <v>0.10248841684436302</v>
      </c>
      <c r="E70" s="215">
        <f t="shared" si="37"/>
        <v>0.11060709637502368</v>
      </c>
      <c r="F70" s="52">
        <f t="shared" si="38"/>
        <v>3.402264987155422E-2</v>
      </c>
      <c r="H70" s="19">
        <v>45173.760000000002</v>
      </c>
      <c r="I70" s="140">
        <v>46388.244999999966</v>
      </c>
      <c r="J70" s="214">
        <f t="shared" si="39"/>
        <v>0.13021571679536703</v>
      </c>
      <c r="K70" s="215">
        <f t="shared" si="40"/>
        <v>0.14073585989719017</v>
      </c>
      <c r="L70" s="59">
        <f t="shared" si="41"/>
        <v>2.6884744595091579E-2</v>
      </c>
      <c r="N70" s="40">
        <f t="shared" si="34"/>
        <v>3.4690648449947785</v>
      </c>
      <c r="O70" s="143">
        <f t="shared" si="35"/>
        <v>3.4451177329421023</v>
      </c>
      <c r="P70" s="52">
        <f t="shared" si="42"/>
        <v>-6.9030453804365928E-3</v>
      </c>
    </row>
    <row r="71" spans="1:16" ht="20.100000000000001" customHeight="1">
      <c r="A71" s="38" t="s">
        <v>167</v>
      </c>
      <c r="B71" s="19">
        <v>275676.88000000006</v>
      </c>
      <c r="C71" s="140">
        <v>274909.15000000002</v>
      </c>
      <c r="D71" s="247">
        <f t="shared" si="36"/>
        <v>0.21697080846207387</v>
      </c>
      <c r="E71" s="215">
        <f t="shared" si="37"/>
        <v>0.22582307264902926</v>
      </c>
      <c r="F71" s="52">
        <f t="shared" si="38"/>
        <v>-2.7848907750263256E-3</v>
      </c>
      <c r="H71" s="19">
        <v>34918.574000000001</v>
      </c>
      <c r="I71" s="140">
        <v>33847.693999999989</v>
      </c>
      <c r="J71" s="214">
        <f t="shared" si="39"/>
        <v>0.10065460884553482</v>
      </c>
      <c r="K71" s="215">
        <f t="shared" si="40"/>
        <v>0.10268947058952038</v>
      </c>
      <c r="L71" s="59">
        <f t="shared" si="41"/>
        <v>-3.0667919027850678E-2</v>
      </c>
      <c r="N71" s="40">
        <f t="shared" si="34"/>
        <v>1.2666486213860222</v>
      </c>
      <c r="O71" s="143">
        <f t="shared" si="35"/>
        <v>1.2312319906412714</v>
      </c>
      <c r="P71" s="52">
        <f t="shared" si="42"/>
        <v>-2.7960896294977482E-2</v>
      </c>
    </row>
    <row r="72" spans="1:16" ht="20.100000000000001" customHeight="1">
      <c r="A72" s="38" t="s">
        <v>168</v>
      </c>
      <c r="B72" s="19">
        <v>84037.819999999992</v>
      </c>
      <c r="C72" s="140">
        <v>80307.34</v>
      </c>
      <c r="D72" s="247">
        <f t="shared" si="36"/>
        <v>6.614175895631956E-2</v>
      </c>
      <c r="E72" s="215">
        <f t="shared" si="37"/>
        <v>6.5968158117219053E-2</v>
      </c>
      <c r="F72" s="52">
        <f t="shared" si="38"/>
        <v>-4.4390489900856499E-2</v>
      </c>
      <c r="H72" s="19">
        <v>32967.775999999991</v>
      </c>
      <c r="I72" s="140">
        <v>31079.275000000009</v>
      </c>
      <c r="J72" s="214">
        <f t="shared" si="39"/>
        <v>9.5031331972124905E-2</v>
      </c>
      <c r="K72" s="215">
        <f t="shared" si="40"/>
        <v>9.4290449921230035E-2</v>
      </c>
      <c r="L72" s="59">
        <f t="shared" si="41"/>
        <v>-5.7283239245497865E-2</v>
      </c>
      <c r="N72" s="40">
        <f t="shared" si="34"/>
        <v>3.922968968019398</v>
      </c>
      <c r="O72" s="143">
        <f t="shared" si="35"/>
        <v>3.8700416425198507</v>
      </c>
      <c r="P72" s="52">
        <f t="shared" si="42"/>
        <v>-1.3491650311541682E-2</v>
      </c>
    </row>
    <row r="73" spans="1:16" ht="20.100000000000001" customHeight="1">
      <c r="A73" s="38" t="s">
        <v>169</v>
      </c>
      <c r="B73" s="19">
        <v>53108.730000000018</v>
      </c>
      <c r="C73" s="140">
        <v>48390.639999999978</v>
      </c>
      <c r="D73" s="247">
        <f t="shared" si="36"/>
        <v>4.1799094956726138E-2</v>
      </c>
      <c r="E73" s="215">
        <f t="shared" si="37"/>
        <v>3.9750306645861058E-2</v>
      </c>
      <c r="F73" s="52">
        <f t="shared" si="38"/>
        <v>-8.8838313399699803E-2</v>
      </c>
      <c r="H73" s="19">
        <v>18876.298999999999</v>
      </c>
      <c r="I73" s="140">
        <v>16818.749999999996</v>
      </c>
      <c r="J73" s="214">
        <f t="shared" si="39"/>
        <v>5.4411915340424832E-2</v>
      </c>
      <c r="K73" s="215">
        <f t="shared" si="40"/>
        <v>5.1025884761233549E-2</v>
      </c>
      <c r="L73" s="59">
        <f t="shared" si="41"/>
        <v>-0.1090017169149526</v>
      </c>
      <c r="N73" s="40">
        <f t="shared" si="34"/>
        <v>3.5542742219593637</v>
      </c>
      <c r="O73" s="143">
        <f t="shared" si="35"/>
        <v>3.4756204918967808</v>
      </c>
      <c r="P73" s="52">
        <f t="shared" si="42"/>
        <v>-2.2129336441357499E-2</v>
      </c>
    </row>
    <row r="74" spans="1:16" ht="20.100000000000001" customHeight="1">
      <c r="A74" s="38" t="s">
        <v>170</v>
      </c>
      <c r="B74" s="19">
        <v>91852.300000000017</v>
      </c>
      <c r="C74" s="140">
        <v>66081.489999999991</v>
      </c>
      <c r="D74" s="247">
        <f t="shared" si="36"/>
        <v>7.2292126166332654E-2</v>
      </c>
      <c r="E74" s="215">
        <f t="shared" si="37"/>
        <v>5.4282387898060495E-2</v>
      </c>
      <c r="F74" s="52">
        <f t="shared" si="38"/>
        <v>-0.28056793351935688</v>
      </c>
      <c r="H74" s="19">
        <v>20963.458000000002</v>
      </c>
      <c r="I74" s="140">
        <v>15794.87800000001</v>
      </c>
      <c r="J74" s="214">
        <f t="shared" si="39"/>
        <v>6.0428259900871029E-2</v>
      </c>
      <c r="K74" s="215">
        <f t="shared" si="40"/>
        <v>4.7919591208962838E-2</v>
      </c>
      <c r="L74" s="59">
        <f t="shared" si="41"/>
        <v>-0.24655188089674862</v>
      </c>
      <c r="N74" s="40">
        <f t="shared" si="34"/>
        <v>2.2823008242580749</v>
      </c>
      <c r="O74" s="143">
        <f t="shared" si="35"/>
        <v>2.3902121456401804</v>
      </c>
      <c r="P74" s="52">
        <f t="shared" si="42"/>
        <v>4.728181326280028E-2</v>
      </c>
    </row>
    <row r="75" spans="1:16" ht="20.100000000000001" customHeight="1">
      <c r="A75" s="38" t="s">
        <v>171</v>
      </c>
      <c r="B75" s="19">
        <v>3600.4000000000005</v>
      </c>
      <c r="C75" s="140">
        <v>3328.6199999999981</v>
      </c>
      <c r="D75" s="247">
        <f t="shared" si="36"/>
        <v>2.8336859398105881E-3</v>
      </c>
      <c r="E75" s="215">
        <f t="shared" si="37"/>
        <v>2.7342822022512212E-3</v>
      </c>
      <c r="F75" s="52">
        <f t="shared" si="38"/>
        <v>-7.5486057104766816E-2</v>
      </c>
      <c r="H75" s="19">
        <v>9570.1430000000055</v>
      </c>
      <c r="I75" s="140">
        <v>8795.7509999999947</v>
      </c>
      <c r="J75" s="214">
        <f t="shared" si="39"/>
        <v>2.7586435810947881E-2</v>
      </c>
      <c r="K75" s="215">
        <f t="shared" si="40"/>
        <v>2.6685156561248879E-2</v>
      </c>
      <c r="L75" s="59">
        <f t="shared" si="41"/>
        <v>-8.0917495172225781E-2</v>
      </c>
      <c r="N75" s="40">
        <f t="shared" si="34"/>
        <v>26.580777135873802</v>
      </c>
      <c r="O75" s="143">
        <f t="shared" si="35"/>
        <v>26.424617409016346</v>
      </c>
      <c r="P75" s="52">
        <f t="shared" si="42"/>
        <v>-5.8749120110074271E-3</v>
      </c>
    </row>
    <row r="76" spans="1:16" ht="20.100000000000001" customHeight="1">
      <c r="A76" s="38" t="s">
        <v>172</v>
      </c>
      <c r="B76" s="19">
        <v>25295.869999999988</v>
      </c>
      <c r="C76" s="140">
        <v>25243.969999999983</v>
      </c>
      <c r="D76" s="247">
        <f t="shared" si="36"/>
        <v>1.9909052092622045E-2</v>
      </c>
      <c r="E76" s="215">
        <f t="shared" si="37"/>
        <v>2.0736562865440858E-2</v>
      </c>
      <c r="F76" s="52">
        <f t="shared" si="38"/>
        <v>-2.0517183239795712E-3</v>
      </c>
      <c r="H76" s="19">
        <v>8761.3319999999949</v>
      </c>
      <c r="I76" s="140">
        <v>8518.8669999999984</v>
      </c>
      <c r="J76" s="214">
        <f t="shared" si="39"/>
        <v>2.5254995963634331E-2</v>
      </c>
      <c r="K76" s="215">
        <f t="shared" si="40"/>
        <v>2.5845126768533653E-2</v>
      </c>
      <c r="L76" s="59">
        <f t="shared" si="41"/>
        <v>-2.7674444935997935E-2</v>
      </c>
      <c r="N76" s="40">
        <f t="shared" si="34"/>
        <v>3.4635424676043951</v>
      </c>
      <c r="O76" s="143">
        <f t="shared" si="35"/>
        <v>3.3746146109348105</v>
      </c>
      <c r="P76" s="52">
        <f t="shared" si="42"/>
        <v>-2.5675405311571857E-2</v>
      </c>
    </row>
    <row r="77" spans="1:16" ht="20.100000000000001" customHeight="1">
      <c r="A77" s="38" t="s">
        <v>173</v>
      </c>
      <c r="B77" s="19">
        <v>14181.380000000003</v>
      </c>
      <c r="C77" s="140">
        <v>15356.950000000006</v>
      </c>
      <c r="D77" s="247">
        <f t="shared" si="36"/>
        <v>1.1161420151402921E-2</v>
      </c>
      <c r="E77" s="215">
        <f t="shared" si="37"/>
        <v>1.2614907999670112E-2</v>
      </c>
      <c r="F77" s="52">
        <f t="shared" si="38"/>
        <v>8.2895317663020315E-2</v>
      </c>
      <c r="H77" s="19">
        <v>5508.3569999999991</v>
      </c>
      <c r="I77" s="140">
        <v>5335.4429999999993</v>
      </c>
      <c r="J77" s="214">
        <f t="shared" si="39"/>
        <v>1.5878126043078492E-2</v>
      </c>
      <c r="K77" s="215">
        <f t="shared" si="40"/>
        <v>1.6187035283129259E-2</v>
      </c>
      <c r="L77" s="59">
        <f t="shared" si="41"/>
        <v>-3.1391211571798958E-2</v>
      </c>
      <c r="N77" s="40">
        <f t="shared" si="34"/>
        <v>3.8842178969888668</v>
      </c>
      <c r="O77" s="143">
        <f t="shared" si="35"/>
        <v>3.4742855840515183</v>
      </c>
      <c r="P77" s="52">
        <f t="shared" si="42"/>
        <v>-0.10553792907837051</v>
      </c>
    </row>
    <row r="78" spans="1:16" ht="20.100000000000001" customHeight="1">
      <c r="A78" s="38" t="s">
        <v>223</v>
      </c>
      <c r="B78" s="19">
        <v>67491.05</v>
      </c>
      <c r="C78" s="140">
        <v>52899.799999999981</v>
      </c>
      <c r="D78" s="247">
        <f t="shared" si="36"/>
        <v>5.311866443952154E-2</v>
      </c>
      <c r="E78" s="215">
        <f t="shared" si="37"/>
        <v>4.3454338928039002E-2</v>
      </c>
      <c r="F78" s="52">
        <f t="shared" si="38"/>
        <v>-0.21619533256631837</v>
      </c>
      <c r="H78" s="19">
        <v>5377.1720000000005</v>
      </c>
      <c r="I78" s="140">
        <v>4666.2659999999978</v>
      </c>
      <c r="J78" s="214">
        <f t="shared" si="39"/>
        <v>1.5499978445716659E-2</v>
      </c>
      <c r="K78" s="215">
        <f t="shared" si="40"/>
        <v>1.4156839906726847E-2</v>
      </c>
      <c r="L78" s="59">
        <f t="shared" si="41"/>
        <v>-0.13220815700148753</v>
      </c>
      <c r="N78" s="40">
        <f t="shared" si="34"/>
        <v>0.79672371373685857</v>
      </c>
      <c r="O78" s="143">
        <f t="shared" si="35"/>
        <v>0.88209520640909789</v>
      </c>
      <c r="P78" s="52">
        <f t="shared" si="42"/>
        <v>0.10715319652257239</v>
      </c>
    </row>
    <row r="79" spans="1:16" ht="20.100000000000001" customHeight="1">
      <c r="A79" s="38" t="s">
        <v>224</v>
      </c>
      <c r="B79" s="19">
        <v>28760.670000000006</v>
      </c>
      <c r="C79" s="140">
        <v>34697.490000000005</v>
      </c>
      <c r="D79" s="247">
        <f t="shared" si="36"/>
        <v>2.2636014386882619E-2</v>
      </c>
      <c r="E79" s="215">
        <f t="shared" si="37"/>
        <v>2.850212080976194E-2</v>
      </c>
      <c r="F79" s="52">
        <f t="shared" si="38"/>
        <v>0.20642147766376787</v>
      </c>
      <c r="H79" s="19">
        <v>3166.3209999999985</v>
      </c>
      <c r="I79" s="140">
        <v>3998.9190000000003</v>
      </c>
      <c r="J79" s="214">
        <f t="shared" si="39"/>
        <v>9.1270852508009773E-3</v>
      </c>
      <c r="K79" s="215">
        <f t="shared" si="40"/>
        <v>1.2132196510650754E-2</v>
      </c>
      <c r="L79" s="59">
        <f t="shared" si="41"/>
        <v>0.26295438775790647</v>
      </c>
      <c r="N79" s="40">
        <f t="shared" si="34"/>
        <v>1.1009204583898768</v>
      </c>
      <c r="O79" s="143">
        <f t="shared" si="35"/>
        <v>1.1525095907513769</v>
      </c>
      <c r="P79" s="52">
        <f t="shared" si="42"/>
        <v>4.6859999710560797E-2</v>
      </c>
    </row>
    <row r="80" spans="1:16" ht="20.100000000000001" customHeight="1">
      <c r="A80" s="38" t="s">
        <v>174</v>
      </c>
      <c r="B80" s="19">
        <v>20266.239999999994</v>
      </c>
      <c r="C80" s="140">
        <v>15279.740000000005</v>
      </c>
      <c r="D80" s="247">
        <f t="shared" si="36"/>
        <v>1.5950494206428981E-2</v>
      </c>
      <c r="E80" s="215">
        <f t="shared" si="37"/>
        <v>1.2551484139681343E-2</v>
      </c>
      <c r="F80" s="52">
        <f t="shared" si="38"/>
        <v>-0.24604958788606029</v>
      </c>
      <c r="H80" s="19">
        <v>4396.3039999999983</v>
      </c>
      <c r="I80" s="140">
        <v>3383.9199999999992</v>
      </c>
      <c r="J80" s="214">
        <f t="shared" si="39"/>
        <v>1.267257533157167E-2</v>
      </c>
      <c r="K80" s="215">
        <f t="shared" si="40"/>
        <v>1.0266370090597304E-2</v>
      </c>
      <c r="L80" s="59">
        <f t="shared" si="41"/>
        <v>-0.23028070852243146</v>
      </c>
      <c r="N80" s="40">
        <f t="shared" si="34"/>
        <v>2.1692746163077112</v>
      </c>
      <c r="O80" s="143">
        <f t="shared" si="35"/>
        <v>2.2146450135931621</v>
      </c>
      <c r="P80" s="52">
        <f t="shared" si="42"/>
        <v>2.0915008613651295E-2</v>
      </c>
    </row>
    <row r="81" spans="1:16" ht="20.100000000000001" customHeight="1">
      <c r="A81" s="38" t="s">
        <v>175</v>
      </c>
      <c r="B81" s="19">
        <v>8606.34</v>
      </c>
      <c r="C81" s="140">
        <v>7049.880000000001</v>
      </c>
      <c r="D81" s="247">
        <f t="shared" si="36"/>
        <v>6.7735986699337444E-3</v>
      </c>
      <c r="E81" s="215">
        <f t="shared" si="37"/>
        <v>5.7910970348092764E-3</v>
      </c>
      <c r="F81" s="52">
        <f t="shared" ref="F81:F86" si="43">(C81-B81)/B81</f>
        <v>-0.1808503963357245</v>
      </c>
      <c r="H81" s="19">
        <v>3501.043000000001</v>
      </c>
      <c r="I81" s="140">
        <v>2849.0060000000003</v>
      </c>
      <c r="J81" s="214">
        <f t="shared" si="39"/>
        <v>1.009193885513188E-2</v>
      </c>
      <c r="K81" s="215">
        <f t="shared" si="40"/>
        <v>8.6435110718729394E-3</v>
      </c>
      <c r="L81" s="59">
        <f>(I81-H81)/H81</f>
        <v>-0.18624078596006977</v>
      </c>
      <c r="N81" s="40">
        <f t="shared" si="34"/>
        <v>4.0679812789176362</v>
      </c>
      <c r="O81" s="143">
        <f t="shared" si="35"/>
        <v>4.041212048999415</v>
      </c>
      <c r="P81" s="52">
        <f>(O81-N81)/N81</f>
        <v>-6.5804702831237299E-3</v>
      </c>
    </row>
    <row r="82" spans="1:16" ht="20.100000000000001" customHeight="1">
      <c r="A82" s="38" t="s">
        <v>236</v>
      </c>
      <c r="B82" s="19">
        <v>10514.31</v>
      </c>
      <c r="C82" s="140">
        <v>13452.559999999998</v>
      </c>
      <c r="D82" s="247">
        <f t="shared" si="36"/>
        <v>8.2752617525302351E-3</v>
      </c>
      <c r="E82" s="215">
        <f t="shared" si="37"/>
        <v>1.105055409831002E-2</v>
      </c>
      <c r="F82" s="52">
        <f>(C82-B82)/B82</f>
        <v>0.27945247952552266</v>
      </c>
      <c r="H82" s="19">
        <v>2332.3589999999995</v>
      </c>
      <c r="I82" s="140">
        <v>2832.6289999999995</v>
      </c>
      <c r="J82" s="214">
        <f t="shared" si="39"/>
        <v>6.7231463355967129E-3</v>
      </c>
      <c r="K82" s="215">
        <f t="shared" si="40"/>
        <v>8.5938253987560449E-3</v>
      </c>
      <c r="L82" s="59">
        <f>(I82-H82)/H82</f>
        <v>0.2144909938821597</v>
      </c>
      <c r="N82" s="40">
        <f t="shared" si="34"/>
        <v>2.2182710991020804</v>
      </c>
      <c r="O82" s="143">
        <f t="shared" si="35"/>
        <v>2.1056430894937468</v>
      </c>
      <c r="P82" s="52">
        <f>(O82-N82)/N82</f>
        <v>-5.0772878776594796E-2</v>
      </c>
    </row>
    <row r="83" spans="1:16" ht="20.100000000000001" customHeight="1">
      <c r="A83" s="38" t="s">
        <v>176</v>
      </c>
      <c r="B83" s="19">
        <v>7290.88</v>
      </c>
      <c r="C83" s="140">
        <v>7919.4599999999991</v>
      </c>
      <c r="D83" s="247">
        <f t="shared" si="36"/>
        <v>5.7382691214437889E-3</v>
      </c>
      <c r="E83" s="215">
        <f t="shared" si="37"/>
        <v>6.5054102088674785E-3</v>
      </c>
      <c r="F83" s="52">
        <f>(C83-B83)/B83</f>
        <v>8.6214558462078511E-2</v>
      </c>
      <c r="H83" s="19">
        <v>2283.6090000000004</v>
      </c>
      <c r="I83" s="140">
        <v>2673.3620000000001</v>
      </c>
      <c r="J83" s="214">
        <f t="shared" si="39"/>
        <v>6.5826219206758822E-3</v>
      </c>
      <c r="K83" s="215">
        <f t="shared" si="40"/>
        <v>8.1106301798326789E-3</v>
      </c>
      <c r="L83" s="59">
        <f>(I83-H83)/H83</f>
        <v>0.17067413904919784</v>
      </c>
      <c r="N83" s="40">
        <f t="shared" si="34"/>
        <v>3.1321445422226128</v>
      </c>
      <c r="O83" s="143">
        <f t="shared" si="35"/>
        <v>3.3756872312001072</v>
      </c>
      <c r="P83" s="52">
        <f>(O83-N83)/N83</f>
        <v>7.7755890794450083E-2</v>
      </c>
    </row>
    <row r="84" spans="1:16" ht="20.100000000000001" customHeight="1">
      <c r="A84" s="38" t="s">
        <v>237</v>
      </c>
      <c r="B84" s="19">
        <v>7115.420000000001</v>
      </c>
      <c r="C84" s="140">
        <v>9353.0200000000059</v>
      </c>
      <c r="D84" s="247">
        <f t="shared" si="36"/>
        <v>5.6001737612062698E-3</v>
      </c>
      <c r="E84" s="215">
        <f t="shared" si="37"/>
        <v>7.6830026026700991E-3</v>
      </c>
      <c r="F84" s="52">
        <f t="shared" si="43"/>
        <v>0.31447194965300779</v>
      </c>
      <c r="H84" s="19">
        <v>1937.4279999999987</v>
      </c>
      <c r="I84" s="140">
        <v>2590.9120000000003</v>
      </c>
      <c r="J84" s="214">
        <f t="shared" si="39"/>
        <v>5.5847371518203091E-3</v>
      </c>
      <c r="K84" s="215">
        <f t="shared" si="40"/>
        <v>7.8604876782458373E-3</v>
      </c>
      <c r="L84" s="59">
        <f t="shared" si="41"/>
        <v>0.33729459881864099</v>
      </c>
      <c r="N84" s="40">
        <f t="shared" si="34"/>
        <v>2.7228582430833299</v>
      </c>
      <c r="O84" s="143">
        <f t="shared" si="35"/>
        <v>2.7701341384921645</v>
      </c>
      <c r="P84" s="52">
        <f t="shared" si="42"/>
        <v>1.7362598853218288E-2</v>
      </c>
    </row>
    <row r="85" spans="1:16" ht="20.100000000000001" customHeight="1">
      <c r="A85" s="38" t="s">
        <v>238</v>
      </c>
      <c r="B85" s="19">
        <v>25690.789999999983</v>
      </c>
      <c r="C85" s="140">
        <v>25430.309999999998</v>
      </c>
      <c r="D85" s="247">
        <f t="shared" si="36"/>
        <v>2.0219872904573489E-2</v>
      </c>
      <c r="E85" s="215">
        <f t="shared" si="37"/>
        <v>2.088963114766218E-2</v>
      </c>
      <c r="F85" s="52">
        <f t="shared" si="43"/>
        <v>-1.01390420458065E-2</v>
      </c>
      <c r="H85" s="19">
        <v>2007.6279999999992</v>
      </c>
      <c r="I85" s="140">
        <v>2584.0980000000022</v>
      </c>
      <c r="J85" s="214">
        <f t="shared" si="39"/>
        <v>5.7870923093063104E-3</v>
      </c>
      <c r="K85" s="215">
        <f t="shared" si="40"/>
        <v>7.8398148946701891E-3</v>
      </c>
      <c r="L85" s="59">
        <f t="shared" si="41"/>
        <v>0.2871398486173749</v>
      </c>
      <c r="N85" s="40">
        <f t="shared" si="34"/>
        <v>0.78145825799829449</v>
      </c>
      <c r="O85" s="143">
        <f t="shared" si="35"/>
        <v>1.0161488397113532</v>
      </c>
      <c r="P85" s="52">
        <f t="shared" si="42"/>
        <v>0.30032388718268671</v>
      </c>
    </row>
    <row r="86" spans="1:16" ht="20.100000000000001" customHeight="1">
      <c r="A86" s="38" t="s">
        <v>179</v>
      </c>
      <c r="B86" s="19">
        <v>4500.130000000001</v>
      </c>
      <c r="C86" s="140">
        <v>4723.1500000000005</v>
      </c>
      <c r="D86" s="247">
        <f t="shared" si="36"/>
        <v>3.54181621717582E-3</v>
      </c>
      <c r="E86" s="215">
        <f t="shared" si="37"/>
        <v>3.8798135514305819E-3</v>
      </c>
      <c r="F86" s="52">
        <f t="shared" si="43"/>
        <v>4.9558568308026539E-2</v>
      </c>
      <c r="H86" s="19">
        <v>2501.1170000000002</v>
      </c>
      <c r="I86" s="140">
        <v>2527.1740000000009</v>
      </c>
      <c r="J86" s="214">
        <f t="shared" si="39"/>
        <v>7.2096000630471769E-3</v>
      </c>
      <c r="K86" s="215">
        <f t="shared" si="40"/>
        <v>7.6671149339627327E-3</v>
      </c>
      <c r="L86" s="59">
        <f t="shared" si="41"/>
        <v>1.0418145172737099E-2</v>
      </c>
      <c r="N86" s="40">
        <f t="shared" si="34"/>
        <v>5.5578772168804003</v>
      </c>
      <c r="O86" s="143">
        <f t="shared" si="35"/>
        <v>5.350611350475849</v>
      </c>
      <c r="P86" s="52">
        <f t="shared" si="42"/>
        <v>-3.7292271548396712E-2</v>
      </c>
    </row>
    <row r="87" spans="1:16" ht="20.100000000000001" customHeight="1">
      <c r="A87" s="38" t="s">
        <v>181</v>
      </c>
      <c r="B87" s="19">
        <v>8756.510000000002</v>
      </c>
      <c r="C87" s="140">
        <v>7379.9600000000055</v>
      </c>
      <c r="D87" s="247">
        <f t="shared" si="36"/>
        <v>6.8917895980476649E-3</v>
      </c>
      <c r="E87" s="215">
        <f t="shared" si="37"/>
        <v>6.0622399917461137E-3</v>
      </c>
      <c r="F87" s="52">
        <f t="shared" ref="F87:F88" si="44">(C87-B87)/B87</f>
        <v>-0.15720304093754203</v>
      </c>
      <c r="H87" s="19">
        <v>2603.9690000000005</v>
      </c>
      <c r="I87" s="140">
        <v>2142.7969999999987</v>
      </c>
      <c r="J87" s="214">
        <f t="shared" si="39"/>
        <v>7.5060763117330755E-3</v>
      </c>
      <c r="K87" s="215">
        <f t="shared" si="40"/>
        <v>6.5009654575231167E-3</v>
      </c>
      <c r="L87" s="59">
        <f t="shared" ref="L87:L88" si="45">(I87-H87)/H87</f>
        <v>-0.17710349086337115</v>
      </c>
      <c r="N87" s="40">
        <f t="shared" si="34"/>
        <v>2.973752099866271</v>
      </c>
      <c r="O87" s="143">
        <f t="shared" si="35"/>
        <v>2.9035347075051861</v>
      </c>
      <c r="P87" s="52">
        <f t="shared" ref="P87:P88" si="46">(O87-N87)/N87</f>
        <v>-2.361238933273644E-2</v>
      </c>
    </row>
    <row r="88" spans="1:16" ht="20.100000000000001" customHeight="1">
      <c r="A88" s="38" t="s">
        <v>180</v>
      </c>
      <c r="B88" s="19">
        <v>6934.8299999999981</v>
      </c>
      <c r="C88" s="140">
        <v>6441.9099999999989</v>
      </c>
      <c r="D88" s="247">
        <f t="shared" si="36"/>
        <v>5.4580408471216115E-3</v>
      </c>
      <c r="E88" s="215">
        <f t="shared" si="37"/>
        <v>5.2916823973611195E-3</v>
      </c>
      <c r="F88" s="52">
        <f t="shared" si="44"/>
        <v>-7.107888729788607E-2</v>
      </c>
      <c r="H88" s="19">
        <v>2427.1100000000006</v>
      </c>
      <c r="I88" s="140">
        <v>2138.4699999999993</v>
      </c>
      <c r="J88" s="214">
        <f t="shared" si="39"/>
        <v>6.9962710297128989E-3</v>
      </c>
      <c r="K88" s="215">
        <f t="shared" si="40"/>
        <v>6.4878379062269847E-3</v>
      </c>
      <c r="L88" s="59">
        <f t="shared" si="45"/>
        <v>-0.11892332856772093</v>
      </c>
      <c r="N88" s="40">
        <f t="shared" si="34"/>
        <v>3.4998839192885782</v>
      </c>
      <c r="O88" s="143">
        <f t="shared" si="35"/>
        <v>3.3196210440692275</v>
      </c>
      <c r="P88" s="52">
        <f t="shared" si="46"/>
        <v>-5.1505386857514046E-2</v>
      </c>
    </row>
    <row r="89" spans="1:16" ht="20.100000000000001" customHeight="1">
      <c r="A89" s="38" t="s">
        <v>239</v>
      </c>
      <c r="B89" s="19">
        <v>463.13999999999993</v>
      </c>
      <c r="C89" s="140">
        <v>512.59999999999991</v>
      </c>
      <c r="D89" s="247">
        <f t="shared" si="36"/>
        <v>3.645131946905553E-4</v>
      </c>
      <c r="E89" s="215">
        <f t="shared" si="37"/>
        <v>4.2107331472922006E-4</v>
      </c>
      <c r="F89" s="52">
        <f t="shared" ref="F89:F94" si="47">(C89-B89)/B89</f>
        <v>0.10679276244763999</v>
      </c>
      <c r="H89" s="19">
        <v>1048.671</v>
      </c>
      <c r="I89" s="140">
        <v>1591.5990000000002</v>
      </c>
      <c r="J89" s="214">
        <f t="shared" si="39"/>
        <v>3.0228487942450294E-3</v>
      </c>
      <c r="K89" s="215">
        <f t="shared" si="40"/>
        <v>4.828702915501722E-3</v>
      </c>
      <c r="L89" s="59">
        <f t="shared" ref="L89:L94" si="48">(I89-H89)/H89</f>
        <v>0.51772958344418796</v>
      </c>
      <c r="N89" s="40">
        <f t="shared" si="34"/>
        <v>22.642635056354457</v>
      </c>
      <c r="O89" s="143">
        <f t="shared" si="35"/>
        <v>31.049531798673438</v>
      </c>
      <c r="P89" s="52">
        <f t="shared" ref="P89:P92" si="49">(O89-N89)/N89</f>
        <v>0.37128614763234719</v>
      </c>
    </row>
    <row r="90" spans="1:16" ht="20.100000000000001" customHeight="1">
      <c r="A90" s="38" t="s">
        <v>240</v>
      </c>
      <c r="B90" s="19">
        <v>3065.08</v>
      </c>
      <c r="C90" s="140">
        <v>6668.29</v>
      </c>
      <c r="D90" s="247">
        <f t="shared" si="36"/>
        <v>2.4123636541480489E-3</v>
      </c>
      <c r="E90" s="215">
        <f t="shared" si="37"/>
        <v>5.4776413848531243E-3</v>
      </c>
      <c r="F90" s="52">
        <f t="shared" si="47"/>
        <v>1.175568011275399</v>
      </c>
      <c r="H90" s="19">
        <v>804.995</v>
      </c>
      <c r="I90" s="140">
        <v>1443.2010000000005</v>
      </c>
      <c r="J90" s="214">
        <f t="shared" si="39"/>
        <v>2.3204400284963325E-3</v>
      </c>
      <c r="K90" s="215">
        <f t="shared" si="40"/>
        <v>4.3784828190737753E-3</v>
      </c>
      <c r="L90" s="59">
        <f t="shared" si="48"/>
        <v>0.79280740874166977</v>
      </c>
      <c r="N90" s="40">
        <f t="shared" si="34"/>
        <v>2.6263425424458742</v>
      </c>
      <c r="O90" s="143">
        <f t="shared" si="35"/>
        <v>2.1642744991594554</v>
      </c>
      <c r="P90" s="52">
        <f t="shared" si="49"/>
        <v>-0.17593593974078553</v>
      </c>
    </row>
    <row r="91" spans="1:16" ht="20.100000000000001" customHeight="1">
      <c r="A91" s="38" t="s">
        <v>182</v>
      </c>
      <c r="B91" s="19">
        <v>2123.8099999999995</v>
      </c>
      <c r="C91" s="140">
        <v>3484.1600000000008</v>
      </c>
      <c r="D91" s="247">
        <f t="shared" si="36"/>
        <v>1.671539422238952E-3</v>
      </c>
      <c r="E91" s="215">
        <f t="shared" si="37"/>
        <v>2.8620499419566132E-3</v>
      </c>
      <c r="F91" s="52">
        <f t="shared" si="47"/>
        <v>0.6405233989857857</v>
      </c>
      <c r="H91" s="19">
        <v>679.27400000000023</v>
      </c>
      <c r="I91" s="140">
        <v>1403.3879999999997</v>
      </c>
      <c r="J91" s="214">
        <f t="shared" si="39"/>
        <v>1.9580426958140341E-3</v>
      </c>
      <c r="K91" s="215">
        <f t="shared" si="40"/>
        <v>4.2576953913517962E-3</v>
      </c>
      <c r="L91" s="59">
        <f t="shared" si="48"/>
        <v>1.066011653618421</v>
      </c>
      <c r="N91" s="40">
        <f t="shared" si="34"/>
        <v>3.1983746191985181</v>
      </c>
      <c r="O91" s="143">
        <f t="shared" si="35"/>
        <v>4.0279091660543695</v>
      </c>
      <c r="P91" s="52">
        <f t="shared" si="49"/>
        <v>0.25936128365842426</v>
      </c>
    </row>
    <row r="92" spans="1:16" ht="20.100000000000001" customHeight="1">
      <c r="A92" s="38" t="s">
        <v>186</v>
      </c>
      <c r="B92" s="19">
        <v>500.51</v>
      </c>
      <c r="C92" s="140">
        <v>2085.7300000000005</v>
      </c>
      <c r="D92" s="247">
        <f t="shared" si="36"/>
        <v>3.9392516101949705E-4</v>
      </c>
      <c r="E92" s="215">
        <f t="shared" si="37"/>
        <v>1.7133149526534852E-3</v>
      </c>
      <c r="F92" s="52">
        <f t="shared" si="47"/>
        <v>3.1672094463647089</v>
      </c>
      <c r="H92" s="19">
        <v>147.76099999999997</v>
      </c>
      <c r="I92" s="140">
        <v>1189.6239999999998</v>
      </c>
      <c r="J92" s="214">
        <f t="shared" si="39"/>
        <v>4.2592878098702039E-4</v>
      </c>
      <c r="K92" s="215">
        <f t="shared" si="40"/>
        <v>3.6091634118586521E-3</v>
      </c>
      <c r="L92" s="59">
        <f t="shared" si="48"/>
        <v>7.0510012790925893</v>
      </c>
      <c r="N92" s="40">
        <f t="shared" si="34"/>
        <v>2.9522087470779801</v>
      </c>
      <c r="O92" s="143">
        <f t="shared" si="35"/>
        <v>5.7036337397457935</v>
      </c>
      <c r="P92" s="52">
        <f t="shared" si="49"/>
        <v>0.93198863237266083</v>
      </c>
    </row>
    <row r="93" spans="1:16" ht="20.100000000000001" customHeight="1">
      <c r="A93" s="38" t="s">
        <v>183</v>
      </c>
      <c r="B93" s="19">
        <v>3965.12</v>
      </c>
      <c r="C93" s="140">
        <v>3094.5600000000004</v>
      </c>
      <c r="D93" s="247">
        <f t="shared" si="36"/>
        <v>3.1207379162486826E-3</v>
      </c>
      <c r="E93" s="215">
        <f t="shared" si="37"/>
        <v>2.5420145080539518E-3</v>
      </c>
      <c r="F93" s="52">
        <f t="shared" si="47"/>
        <v>-0.2195545153740617</v>
      </c>
      <c r="H93" s="19">
        <v>1712.0440000000001</v>
      </c>
      <c r="I93" s="140">
        <v>1074.9259999999999</v>
      </c>
      <c r="J93" s="214">
        <f t="shared" si="39"/>
        <v>4.9350560291020135E-3</v>
      </c>
      <c r="K93" s="215">
        <f t="shared" si="40"/>
        <v>3.2611847017675953E-3</v>
      </c>
      <c r="L93" s="59">
        <f t="shared" si="48"/>
        <v>-0.37213880017102374</v>
      </c>
      <c r="N93" s="40">
        <f t="shared" ref="N93:N94" si="50">(H93/B93)*10</f>
        <v>4.3177608748285055</v>
      </c>
      <c r="O93" s="143">
        <f t="shared" ref="O93:O94" si="51">(I93/C93)*10</f>
        <v>3.4735988314978536</v>
      </c>
      <c r="P93" s="52">
        <f t="shared" ref="P93:P94" si="52">(O93-N93)/N93</f>
        <v>-0.19550921595772267</v>
      </c>
    </row>
    <row r="94" spans="1:16" ht="20.100000000000001" customHeight="1">
      <c r="A94" s="38" t="s">
        <v>241</v>
      </c>
      <c r="B94" s="19">
        <v>6146.6900000000005</v>
      </c>
      <c r="C94" s="140">
        <v>4701.88</v>
      </c>
      <c r="D94" s="247">
        <f t="shared" si="36"/>
        <v>4.8377372040257589E-3</v>
      </c>
      <c r="E94" s="215">
        <f t="shared" si="37"/>
        <v>3.8623413910632573E-3</v>
      </c>
      <c r="F94" s="52">
        <f t="shared" si="47"/>
        <v>-0.2350549645418917</v>
      </c>
      <c r="H94" s="19">
        <v>1306.2999999999997</v>
      </c>
      <c r="I94" s="140">
        <v>1028.104</v>
      </c>
      <c r="J94" s="214">
        <f t="shared" si="39"/>
        <v>3.7654778094581439E-3</v>
      </c>
      <c r="K94" s="215">
        <f t="shared" si="40"/>
        <v>3.1191328860089643E-3</v>
      </c>
      <c r="L94" s="59">
        <f t="shared" si="48"/>
        <v>-0.21296486258899161</v>
      </c>
      <c r="N94" s="40">
        <f t="shared" si="50"/>
        <v>2.1252088522440529</v>
      </c>
      <c r="O94" s="143">
        <f t="shared" si="51"/>
        <v>2.1865806868741866</v>
      </c>
      <c r="P94" s="52">
        <f t="shared" si="52"/>
        <v>2.88780251246036E-2</v>
      </c>
    </row>
    <row r="95" spans="1:16" ht="20.100000000000001" customHeight="1" thickBot="1">
      <c r="A95" s="8" t="s">
        <v>17</v>
      </c>
      <c r="B95" s="19">
        <f>B96-SUM(B68:B94)</f>
        <v>45435.259999999776</v>
      </c>
      <c r="C95" s="140">
        <f>C96-SUM(C68:C94)</f>
        <v>41509.33000000054</v>
      </c>
      <c r="D95" s="247">
        <f t="shared" si="36"/>
        <v>3.5759709319419443E-2</v>
      </c>
      <c r="E95" s="215">
        <f t="shared" si="37"/>
        <v>3.4097680794555767E-2</v>
      </c>
      <c r="F95" s="52">
        <f t="shared" si="38"/>
        <v>-8.6407120813202246E-2</v>
      </c>
      <c r="H95" s="19">
        <f>H96-SUM(H68:H94)</f>
        <v>15112.598000000173</v>
      </c>
      <c r="I95" s="140">
        <f>I96-SUM(I68:I94)</f>
        <v>14095.500000000058</v>
      </c>
      <c r="J95" s="214">
        <f t="shared" si="39"/>
        <v>4.3562851115564717E-2</v>
      </c>
      <c r="K95" s="215">
        <f t="shared" si="40"/>
        <v>4.2763900923194091E-2</v>
      </c>
      <c r="L95" s="59">
        <f t="shared" si="41"/>
        <v>-6.7301333629075755E-2</v>
      </c>
      <c r="N95" s="40">
        <f t="shared" si="34"/>
        <v>3.3261827928353989</v>
      </c>
      <c r="O95" s="143">
        <f t="shared" si="35"/>
        <v>3.3957425957007437</v>
      </c>
      <c r="P95" s="52">
        <f t="shared" si="42"/>
        <v>2.0912802211344693E-2</v>
      </c>
    </row>
    <row r="96" spans="1:16" s="1" customFormat="1" ht="26.25" customHeight="1" thickBot="1">
      <c r="A96" s="12" t="s">
        <v>18</v>
      </c>
      <c r="B96" s="17">
        <v>1270571.2899999998</v>
      </c>
      <c r="C96" s="145">
        <v>1217365.2</v>
      </c>
      <c r="D96" s="243">
        <f>SUM(D68:D95)</f>
        <v>1.0000000000000002</v>
      </c>
      <c r="E96" s="244">
        <f>SUM(E68:E95)</f>
        <v>1.0000000000000002</v>
      </c>
      <c r="F96" s="57">
        <f t="shared" si="38"/>
        <v>-4.1875721904592898E-2</v>
      </c>
      <c r="H96" s="17">
        <v>346914.80500000017</v>
      </c>
      <c r="I96" s="145">
        <v>329612.11899999995</v>
      </c>
      <c r="J96" s="255">
        <f t="shared" si="39"/>
        <v>1</v>
      </c>
      <c r="K96" s="244">
        <f t="shared" si="40"/>
        <v>1</v>
      </c>
      <c r="L96" s="60">
        <f t="shared" si="41"/>
        <v>-4.9875893881208708E-2</v>
      </c>
      <c r="N96" s="37">
        <f t="shared" si="34"/>
        <v>2.7303844162888353</v>
      </c>
      <c r="O96" s="150">
        <f t="shared" si="35"/>
        <v>2.7075861787407751</v>
      </c>
      <c r="P96" s="57">
        <f t="shared" si="42"/>
        <v>-8.3498270104573006E-3</v>
      </c>
    </row>
  </sheetData>
  <customSheetViews>
    <customSheetView guid="{D2454DF7-9151-402B-B9E4-208D72282370}" showGridLines="0" fitToPage="1" hiddenColumns="1" topLeftCell="A25">
      <selection activeCell="N7" sqref="N7:N10"/>
      <pageMargins left="0.31496062992125984" right="0.31496062992125984" top="0.35433070866141736" bottom="0.35433070866141736" header="0.31496062992125984" footer="0.31496062992125984"/>
      <printOptions horizontalCentered="1"/>
      <pageSetup paperSize="9" scale="44" orientation="portrait" r:id="rId1"/>
    </customSheetView>
  </customSheetViews>
  <mergeCells count="33">
    <mergeCell ref="N66:O66"/>
    <mergeCell ref="N4:O4"/>
    <mergeCell ref="N5:O5"/>
    <mergeCell ref="N36:O36"/>
    <mergeCell ref="N37:O37"/>
    <mergeCell ref="N65:O65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  <mergeCell ref="A36:A38"/>
    <mergeCell ref="B36:C36"/>
    <mergeCell ref="D36:E36"/>
    <mergeCell ref="H36:I36"/>
    <mergeCell ref="J36:K36"/>
    <mergeCell ref="B37:C37"/>
    <mergeCell ref="D37:E37"/>
    <mergeCell ref="H37:I37"/>
    <mergeCell ref="J37:K37"/>
    <mergeCell ref="H4:I4"/>
    <mergeCell ref="J4:K4"/>
    <mergeCell ref="H5:I5"/>
    <mergeCell ref="J5:K5"/>
    <mergeCell ref="A4:A6"/>
    <mergeCell ref="B4:C4"/>
    <mergeCell ref="D5:E5"/>
    <mergeCell ref="D4:E4"/>
    <mergeCell ref="B5:C5"/>
  </mergeCells>
  <conditionalFormatting sqref="Q7:Q33">
    <cfRule type="cellIs" dxfId="3" priority="27" operator="greaterThan">
      <formula>0</formula>
    </cfRule>
    <cfRule type="cellIs" dxfId="2" priority="28" operator="lessThan">
      <formula>0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82" fitToHeight="3" orientation="landscape" r:id="rId2"/>
  <ignoredErrors>
    <ignoredError sqref="L28:L31 N28:P31 F28:F31 D7:E18 D39:E46 J39:K46 J68:L92 D68:F92 P82:Q92 L59:L60 P59:P60 D94:F96 D93:E93 J94:L95 J93:K93 P95:Q96 Q93 Q94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50" id="{B666C80E-09AD-47EE-AB05-0B5F8A38A5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F68:F96 F39:F62</xm:sqref>
        </x14:conditionalFormatting>
        <x14:conditionalFormatting xmlns:xm="http://schemas.microsoft.com/office/excel/2006/main">
          <x14:cfRule type="iconSet" priority="249" id="{E489B013-DFD0-4B47-944A-DED4BCDCCC5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L7:L33 L68:L96 L39:L62</xm:sqref>
        </x14:conditionalFormatting>
        <x14:conditionalFormatting xmlns:xm="http://schemas.microsoft.com/office/excel/2006/main">
          <x14:cfRule type="iconSet" priority="1" id="{5808023C-AE2D-4A8A-84ED-44A967D2F94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P7:P33 P68:P96 P39:P62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DEB2-36B7-4337-B9A2-89D39A116A98}">
  <sheetPr codeName="Folha26">
    <pageSetUpPr fitToPage="1"/>
  </sheetPr>
  <dimension ref="A1:Q96"/>
  <sheetViews>
    <sheetView showGridLines="0" topLeftCell="A73" zoomScaleNormal="100" workbookViewId="0">
      <selection activeCell="P84" sqref="P84"/>
    </sheetView>
  </sheetViews>
  <sheetFormatPr defaultRowHeight="15"/>
  <cols>
    <col min="1" max="1" width="32.28515625" customWidth="1"/>
    <col min="2" max="5" width="9.7109375" customWidth="1"/>
    <col min="6" max="6" width="11" customWidth="1"/>
    <col min="7" max="7" width="1.85546875" customWidth="1"/>
    <col min="8" max="11" width="9.7109375" customWidth="1"/>
    <col min="12" max="12" width="10.85546875" customWidth="1"/>
    <col min="13" max="13" width="1.85546875" customWidth="1"/>
    <col min="14" max="15" width="9.7109375" style="34" customWidth="1"/>
    <col min="16" max="16" width="10.85546875" customWidth="1"/>
    <col min="17" max="17" width="1.85546875" customWidth="1"/>
  </cols>
  <sheetData>
    <row r="1" spans="1:17" ht="15.75">
      <c r="A1" s="4" t="s">
        <v>204</v>
      </c>
    </row>
    <row r="3" spans="1:17" ht="8.25" customHeight="1" thickBot="1"/>
    <row r="4" spans="1:17">
      <c r="A4" s="494" t="s">
        <v>3</v>
      </c>
      <c r="B4" s="481" t="s">
        <v>1</v>
      </c>
      <c r="C4" s="479"/>
      <c r="D4" s="481" t="s">
        <v>100</v>
      </c>
      <c r="E4" s="479"/>
      <c r="F4" s="130" t="s">
        <v>0</v>
      </c>
      <c r="H4" s="492" t="s">
        <v>19</v>
      </c>
      <c r="I4" s="493"/>
      <c r="J4" s="481" t="s">
        <v>100</v>
      </c>
      <c r="K4" s="482"/>
      <c r="L4" s="130" t="s">
        <v>0</v>
      </c>
      <c r="N4" s="490" t="s">
        <v>22</v>
      </c>
      <c r="O4" s="479"/>
      <c r="P4" s="130" t="s">
        <v>0</v>
      </c>
    </row>
    <row r="5" spans="1:17">
      <c r="A5" s="495"/>
      <c r="B5" s="484" t="s">
        <v>79</v>
      </c>
      <c r="C5" s="486"/>
      <c r="D5" s="484" t="str">
        <f>B5</f>
        <v>agosto</v>
      </c>
      <c r="E5" s="486"/>
      <c r="F5" s="131" t="s">
        <v>150</v>
      </c>
      <c r="H5" s="487" t="str">
        <f>B5</f>
        <v>agosto</v>
      </c>
      <c r="I5" s="486"/>
      <c r="J5" s="484" t="str">
        <f>B5</f>
        <v>agosto</v>
      </c>
      <c r="K5" s="485"/>
      <c r="L5" s="131" t="str">
        <f>F5</f>
        <v>2026 /2025</v>
      </c>
      <c r="N5" s="487" t="str">
        <f>B5</f>
        <v>agosto</v>
      </c>
      <c r="O5" s="485"/>
      <c r="P5" s="131" t="str">
        <f>L5</f>
        <v>2026 /2025</v>
      </c>
    </row>
    <row r="6" spans="1:17" ht="19.5" customHeight="1" thickBot="1">
      <c r="A6" s="496"/>
      <c r="B6" s="99">
        <v>2025</v>
      </c>
      <c r="C6" s="134"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C6</f>
        <v>2026</v>
      </c>
      <c r="J6" s="99">
        <f>B6</f>
        <v>2025</v>
      </c>
      <c r="K6" s="134">
        <f>C6</f>
        <v>2026</v>
      </c>
      <c r="L6" s="265">
        <v>1000</v>
      </c>
      <c r="N6" s="25">
        <f>B6</f>
        <v>2025</v>
      </c>
      <c r="O6" s="134">
        <f>C6</f>
        <v>2026</v>
      </c>
      <c r="P6" s="132"/>
    </row>
    <row r="7" spans="1:17" ht="20.100000000000001" customHeight="1">
      <c r="A7" s="8" t="s">
        <v>212</v>
      </c>
      <c r="B7" s="19">
        <v>15089.190000000002</v>
      </c>
      <c r="C7" s="147">
        <v>17081.080000000005</v>
      </c>
      <c r="D7" s="214">
        <f>B7/$B$33</f>
        <v>6.1562616519829839E-2</v>
      </c>
      <c r="E7" s="246">
        <f>C7/$C$33</f>
        <v>7.8729961368986981E-2</v>
      </c>
      <c r="F7" s="52">
        <f>(C7-B7)/B7</f>
        <v>0.13200774859352973</v>
      </c>
      <c r="H7" s="19">
        <v>5296.4290000000001</v>
      </c>
      <c r="I7" s="147">
        <v>6956.0209999999997</v>
      </c>
      <c r="J7" s="214">
        <f t="shared" ref="J7:J32" si="0">H7/$H$33</f>
        <v>8.2539493998145891E-2</v>
      </c>
      <c r="K7" s="246">
        <f>I7/$I$33</f>
        <v>0.11452879675974706</v>
      </c>
      <c r="L7" s="52">
        <f>(I7-H7)/H7</f>
        <v>0.31334168738974877</v>
      </c>
      <c r="N7" s="40">
        <f t="shared" ref="N7:O33" si="1">(H7/B7)*10</f>
        <v>3.5100817207550565</v>
      </c>
      <c r="O7" s="149">
        <f t="shared" si="1"/>
        <v>4.0723543241996394</v>
      </c>
      <c r="P7" s="52">
        <f>(O7-N7)/N7</f>
        <v>0.16018789537573272</v>
      </c>
      <c r="Q7" s="2"/>
    </row>
    <row r="8" spans="1:17" ht="20.100000000000001" customHeight="1">
      <c r="A8" s="8" t="s">
        <v>166</v>
      </c>
      <c r="B8" s="19">
        <v>28151.989999999991</v>
      </c>
      <c r="C8" s="140">
        <v>24026.280000000002</v>
      </c>
      <c r="D8" s="214">
        <f t="shared" ref="D8:D32" si="2">B8/$B$33</f>
        <v>0.11485773355893084</v>
      </c>
      <c r="E8" s="215">
        <f t="shared" ref="E8:E32" si="3">C8/$C$33</f>
        <v>0.11074171517494585</v>
      </c>
      <c r="F8" s="52">
        <f t="shared" ref="F8:F33" si="4">(C8-B8)/B8</f>
        <v>-0.14655127399519499</v>
      </c>
      <c r="H8" s="19">
        <v>8150.0639999999994</v>
      </c>
      <c r="I8" s="140">
        <v>6788.5909999999994</v>
      </c>
      <c r="J8" s="214">
        <f t="shared" si="0"/>
        <v>0.12701051191519888</v>
      </c>
      <c r="K8" s="215">
        <f t="shared" ref="K8:K32" si="5">I8/$I$33</f>
        <v>0.1117721120916754</v>
      </c>
      <c r="L8" s="52">
        <f t="shared" ref="L8:L33" si="6">(I8-H8)/H8</f>
        <v>-0.16705059003217645</v>
      </c>
      <c r="N8" s="40">
        <f t="shared" si="1"/>
        <v>2.8950223412270333</v>
      </c>
      <c r="O8" s="143">
        <f t="shared" si="1"/>
        <v>2.8254856765175465</v>
      </c>
      <c r="P8" s="52">
        <f t="shared" ref="P8:P33" si="7">(O8-N8)/N8</f>
        <v>-2.4019387940202992E-2</v>
      </c>
      <c r="Q8" s="2"/>
    </row>
    <row r="9" spans="1:17" ht="20.100000000000001" customHeight="1">
      <c r="A9" s="8" t="s">
        <v>165</v>
      </c>
      <c r="B9" s="19">
        <v>12283.68</v>
      </c>
      <c r="C9" s="140">
        <v>10297.049999999999</v>
      </c>
      <c r="D9" s="214">
        <f t="shared" si="2"/>
        <v>5.0116373462876618E-2</v>
      </c>
      <c r="E9" s="215">
        <f t="shared" si="3"/>
        <v>4.7461070887468884E-2</v>
      </c>
      <c r="F9" s="52">
        <f t="shared" si="4"/>
        <v>-0.16172922121058192</v>
      </c>
      <c r="H9" s="19">
        <v>5515.7719999999999</v>
      </c>
      <c r="I9" s="140">
        <v>5627.6759999999995</v>
      </c>
      <c r="J9" s="214">
        <f t="shared" si="0"/>
        <v>8.5957733010135914E-2</v>
      </c>
      <c r="K9" s="215">
        <f t="shared" si="5"/>
        <v>9.2657995258166453E-2</v>
      </c>
      <c r="L9" s="52">
        <f t="shared" si="6"/>
        <v>2.028800320245281E-2</v>
      </c>
      <c r="N9" s="40">
        <f t="shared" si="1"/>
        <v>4.4903253748062468</v>
      </c>
      <c r="O9" s="143">
        <f t="shared" si="1"/>
        <v>5.4653284193045586</v>
      </c>
      <c r="P9" s="52">
        <f t="shared" si="7"/>
        <v>0.21713416358839746</v>
      </c>
      <c r="Q9" s="2"/>
    </row>
    <row r="10" spans="1:17" ht="20.100000000000001" customHeight="1">
      <c r="A10" s="8" t="s">
        <v>211</v>
      </c>
      <c r="B10" s="19">
        <v>17807.389999999996</v>
      </c>
      <c r="C10" s="140">
        <v>15539.98</v>
      </c>
      <c r="D10" s="214">
        <f t="shared" si="2"/>
        <v>7.265264217556093E-2</v>
      </c>
      <c r="E10" s="215">
        <f t="shared" si="3"/>
        <v>7.1626737013984476E-2</v>
      </c>
      <c r="F10" s="52">
        <f t="shared" si="4"/>
        <v>-0.12732972097539261</v>
      </c>
      <c r="H10" s="19">
        <v>6165.9190000000008</v>
      </c>
      <c r="I10" s="140">
        <v>4554.0829999999996</v>
      </c>
      <c r="J10" s="214">
        <f t="shared" si="0"/>
        <v>9.6089617040755901E-2</v>
      </c>
      <c r="K10" s="215">
        <f t="shared" si="5"/>
        <v>7.4981608930453081E-2</v>
      </c>
      <c r="L10" s="52">
        <f t="shared" si="6"/>
        <v>-0.2614105050682633</v>
      </c>
      <c r="N10" s="40">
        <f t="shared" si="1"/>
        <v>3.4625618914394538</v>
      </c>
      <c r="O10" s="143">
        <f t="shared" si="1"/>
        <v>2.9305591126886905</v>
      </c>
      <c r="P10" s="52">
        <f t="shared" si="7"/>
        <v>-0.15364426555552468</v>
      </c>
      <c r="Q10" s="2"/>
    </row>
    <row r="11" spans="1:17" ht="20.100000000000001" customHeight="1">
      <c r="A11" s="8" t="s">
        <v>167</v>
      </c>
      <c r="B11" s="19">
        <v>43542.870000000017</v>
      </c>
      <c r="C11" s="140">
        <v>32455.22</v>
      </c>
      <c r="D11" s="214">
        <f t="shared" si="2"/>
        <v>0.17765121971310613</v>
      </c>
      <c r="E11" s="215">
        <f t="shared" si="3"/>
        <v>0.14959231013624272</v>
      </c>
      <c r="F11" s="52">
        <f t="shared" si="4"/>
        <v>-0.25463755604534133</v>
      </c>
      <c r="H11" s="19">
        <v>4880.9450000000006</v>
      </c>
      <c r="I11" s="140">
        <v>4050.4189999999999</v>
      </c>
      <c r="J11" s="214">
        <f t="shared" si="0"/>
        <v>7.6064595698871876E-2</v>
      </c>
      <c r="K11" s="215">
        <f t="shared" si="5"/>
        <v>6.6688932428872472E-2</v>
      </c>
      <c r="L11" s="52">
        <f t="shared" si="6"/>
        <v>-0.17015680365175201</v>
      </c>
      <c r="N11" s="40">
        <f t="shared" si="1"/>
        <v>1.1209516047058907</v>
      </c>
      <c r="O11" s="143">
        <f t="shared" si="1"/>
        <v>1.248002324433481</v>
      </c>
      <c r="P11" s="52">
        <f t="shared" si="7"/>
        <v>0.11334184205117864</v>
      </c>
      <c r="Q11" s="2"/>
    </row>
    <row r="12" spans="1:17" ht="20.100000000000001" customHeight="1">
      <c r="A12" s="8" t="s">
        <v>213</v>
      </c>
      <c r="B12" s="19">
        <v>7660.0499999999993</v>
      </c>
      <c r="C12" s="140">
        <v>9993.869999999999</v>
      </c>
      <c r="D12" s="214">
        <f t="shared" si="2"/>
        <v>3.1252354876088274E-2</v>
      </c>
      <c r="E12" s="215">
        <f t="shared" si="3"/>
        <v>4.6063656339451461E-2</v>
      </c>
      <c r="F12" s="52">
        <f t="shared" si="4"/>
        <v>0.30467425147355431</v>
      </c>
      <c r="H12" s="19">
        <v>2870.8679999999995</v>
      </c>
      <c r="I12" s="140">
        <v>3179.6530000000002</v>
      </c>
      <c r="J12" s="214">
        <f t="shared" si="0"/>
        <v>4.473957680834937E-2</v>
      </c>
      <c r="K12" s="215">
        <f t="shared" si="5"/>
        <v>5.2352031743940979E-2</v>
      </c>
      <c r="L12" s="52">
        <f t="shared" si="6"/>
        <v>0.10755806257898337</v>
      </c>
      <c r="N12" s="40">
        <f t="shared" si="1"/>
        <v>3.7478449879569977</v>
      </c>
      <c r="O12" s="143">
        <f t="shared" si="1"/>
        <v>3.1816033228368994</v>
      </c>
      <c r="P12" s="52">
        <f t="shared" si="7"/>
        <v>-0.15108460113468153</v>
      </c>
      <c r="Q12" s="2"/>
    </row>
    <row r="13" spans="1:17" ht="20.100000000000001" customHeight="1">
      <c r="A13" s="8" t="s">
        <v>168</v>
      </c>
      <c r="B13" s="19">
        <v>8565.6</v>
      </c>
      <c r="C13" s="140">
        <v>7090.550000000002</v>
      </c>
      <c r="D13" s="214">
        <f t="shared" si="2"/>
        <v>3.4946922138448411E-2</v>
      </c>
      <c r="E13" s="215">
        <f t="shared" si="3"/>
        <v>3.2681699727702851E-2</v>
      </c>
      <c r="F13" s="52">
        <f t="shared" si="4"/>
        <v>-0.17220626692817764</v>
      </c>
      <c r="H13" s="19">
        <v>3486.7440000000011</v>
      </c>
      <c r="I13" s="140">
        <v>3143.7359999999994</v>
      </c>
      <c r="J13" s="214">
        <f t="shared" si="0"/>
        <v>5.4337381934331845E-2</v>
      </c>
      <c r="K13" s="215">
        <f t="shared" si="5"/>
        <v>5.1760669125395127E-2</v>
      </c>
      <c r="L13" s="52">
        <f t="shared" si="6"/>
        <v>-9.8374873520970144E-2</v>
      </c>
      <c r="N13" s="40">
        <f t="shared" si="1"/>
        <v>4.0706360325021027</v>
      </c>
      <c r="O13" s="143">
        <f t="shared" si="1"/>
        <v>4.4336983731868447</v>
      </c>
      <c r="P13" s="52">
        <f t="shared" si="7"/>
        <v>8.9190568202575954E-2</v>
      </c>
      <c r="Q13" s="2"/>
    </row>
    <row r="14" spans="1:17" ht="20.100000000000001" customHeight="1">
      <c r="A14" s="8" t="s">
        <v>215</v>
      </c>
      <c r="B14" s="19">
        <v>6762.68</v>
      </c>
      <c r="C14" s="140">
        <v>11102.24</v>
      </c>
      <c r="D14" s="214">
        <f t="shared" si="2"/>
        <v>2.7591161320542904E-2</v>
      </c>
      <c r="E14" s="215">
        <f t="shared" si="3"/>
        <v>5.1172345443568072E-2</v>
      </c>
      <c r="F14" s="52">
        <f t="shared" si="4"/>
        <v>0.64169234682108267</v>
      </c>
      <c r="H14" s="19">
        <v>1628.1279999999997</v>
      </c>
      <c r="I14" s="140">
        <v>2527.4160000000002</v>
      </c>
      <c r="J14" s="214">
        <f t="shared" si="0"/>
        <v>2.5372729679603606E-2</v>
      </c>
      <c r="K14" s="215">
        <f t="shared" si="5"/>
        <v>4.1613145416227598E-2</v>
      </c>
      <c r="L14" s="52">
        <f t="shared" si="6"/>
        <v>0.55234477878889165</v>
      </c>
      <c r="N14" s="40">
        <f t="shared" si="1"/>
        <v>2.4075189126204402</v>
      </c>
      <c r="O14" s="143">
        <f t="shared" si="1"/>
        <v>2.2764919511738175</v>
      </c>
      <c r="P14" s="52">
        <f t="shared" si="7"/>
        <v>-5.4424063196250295E-2</v>
      </c>
      <c r="Q14" s="2"/>
    </row>
    <row r="15" spans="1:17" ht="20.100000000000001" customHeight="1">
      <c r="A15" s="8" t="s">
        <v>214</v>
      </c>
      <c r="B15" s="19">
        <v>9736.5899999999983</v>
      </c>
      <c r="C15" s="140">
        <v>10299.52</v>
      </c>
      <c r="D15" s="214">
        <f t="shared" si="2"/>
        <v>3.9724462107032239E-2</v>
      </c>
      <c r="E15" s="215">
        <f t="shared" si="3"/>
        <v>4.7472455589407027E-2</v>
      </c>
      <c r="F15" s="52">
        <f t="shared" si="4"/>
        <v>5.7815929396226214E-2</v>
      </c>
      <c r="H15" s="19">
        <v>2301.8089999999997</v>
      </c>
      <c r="I15" s="140">
        <v>2404.9639999999999</v>
      </c>
      <c r="J15" s="214">
        <f t="shared" si="0"/>
        <v>3.5871367319448288E-2</v>
      </c>
      <c r="K15" s="215">
        <f t="shared" si="5"/>
        <v>3.9597010010537392E-2</v>
      </c>
      <c r="L15" s="52">
        <f t="shared" si="6"/>
        <v>4.4814752223142844E-2</v>
      </c>
      <c r="N15" s="40">
        <f t="shared" si="1"/>
        <v>2.3640812645905807</v>
      </c>
      <c r="O15" s="143">
        <f t="shared" si="1"/>
        <v>2.3350253215683834</v>
      </c>
      <c r="P15" s="52">
        <f t="shared" si="7"/>
        <v>-1.2290585546867516E-2</v>
      </c>
      <c r="Q15" s="2"/>
    </row>
    <row r="16" spans="1:17" ht="20.100000000000001" customHeight="1">
      <c r="A16" s="8" t="s">
        <v>219</v>
      </c>
      <c r="B16" s="19">
        <v>5035.6200000000008</v>
      </c>
      <c r="C16" s="140">
        <v>4196.4499999999989</v>
      </c>
      <c r="D16" s="214">
        <f t="shared" si="2"/>
        <v>2.0544902874149343E-2</v>
      </c>
      <c r="E16" s="215">
        <f t="shared" si="3"/>
        <v>1.9342239857601817E-2</v>
      </c>
      <c r="F16" s="52">
        <f t="shared" si="4"/>
        <v>-0.16664680813881941</v>
      </c>
      <c r="H16" s="19">
        <v>2415.9929999999999</v>
      </c>
      <c r="I16" s="140">
        <v>2400.6520000000005</v>
      </c>
      <c r="J16" s="214">
        <f t="shared" si="0"/>
        <v>3.7650809578125652E-2</v>
      </c>
      <c r="K16" s="215">
        <f t="shared" si="5"/>
        <v>3.9526014225500519E-2</v>
      </c>
      <c r="L16" s="52">
        <f t="shared" si="6"/>
        <v>-6.3497700531414784E-3</v>
      </c>
      <c r="N16" s="40">
        <f t="shared" si="1"/>
        <v>4.7978064270139518</v>
      </c>
      <c r="O16" s="143">
        <f t="shared" si="1"/>
        <v>5.7206734263484638</v>
      </c>
      <c r="P16" s="52">
        <f t="shared" si="7"/>
        <v>0.19235186191304596</v>
      </c>
      <c r="Q16" s="2"/>
    </row>
    <row r="17" spans="1:17" ht="20.100000000000001" customHeight="1">
      <c r="A17" s="8" t="s">
        <v>216</v>
      </c>
      <c r="B17" s="19">
        <v>5363.6999999999989</v>
      </c>
      <c r="C17" s="140">
        <v>5507.8499999999995</v>
      </c>
      <c r="D17" s="214">
        <f t="shared" si="2"/>
        <v>2.1883441472167239E-2</v>
      </c>
      <c r="E17" s="215">
        <f t="shared" si="3"/>
        <v>2.5386733024268651E-2</v>
      </c>
      <c r="F17" s="52">
        <f t="shared" si="4"/>
        <v>2.6875104871637225E-2</v>
      </c>
      <c r="H17" s="19">
        <v>1784.18</v>
      </c>
      <c r="I17" s="140">
        <v>1873.7670000000003</v>
      </c>
      <c r="J17" s="214">
        <f t="shared" si="0"/>
        <v>2.7804642411257081E-2</v>
      </c>
      <c r="K17" s="215">
        <f t="shared" si="5"/>
        <v>3.0851010932560582E-2</v>
      </c>
      <c r="L17" s="52">
        <f t="shared" si="6"/>
        <v>5.0211862031857894E-2</v>
      </c>
      <c r="N17" s="40">
        <f t="shared" si="1"/>
        <v>3.3263978223987181</v>
      </c>
      <c r="O17" s="143">
        <f t="shared" si="1"/>
        <v>3.4019935183420036</v>
      </c>
      <c r="P17" s="52">
        <f t="shared" si="7"/>
        <v>2.2725993696319904E-2</v>
      </c>
      <c r="Q17" s="2"/>
    </row>
    <row r="18" spans="1:17" ht="20.100000000000001" customHeight="1">
      <c r="A18" s="8" t="s">
        <v>170</v>
      </c>
      <c r="B18" s="19">
        <v>11726.419999999998</v>
      </c>
      <c r="C18" s="140">
        <v>6903.74</v>
      </c>
      <c r="D18" s="214">
        <f t="shared" si="2"/>
        <v>4.7842799885909233E-2</v>
      </c>
      <c r="E18" s="215">
        <f t="shared" si="3"/>
        <v>3.1820656744276705E-2</v>
      </c>
      <c r="F18" s="52">
        <f t="shared" si="4"/>
        <v>-0.41126618354109773</v>
      </c>
      <c r="H18" s="19">
        <v>3007.1290000000004</v>
      </c>
      <c r="I18" s="140">
        <v>1770.6310000000001</v>
      </c>
      <c r="J18" s="214">
        <f t="shared" si="0"/>
        <v>4.6863066803529412E-2</v>
      </c>
      <c r="K18" s="215">
        <f t="shared" si="5"/>
        <v>2.9152907665964164E-2</v>
      </c>
      <c r="L18" s="52">
        <f t="shared" si="6"/>
        <v>-0.41118887816252647</v>
      </c>
      <c r="N18" s="40">
        <f t="shared" si="1"/>
        <v>2.5644049931692714</v>
      </c>
      <c r="O18" s="143">
        <f t="shared" si="1"/>
        <v>2.5647417197055509</v>
      </c>
      <c r="P18" s="52">
        <f t="shared" si="7"/>
        <v>1.3130786173650536E-4</v>
      </c>
      <c r="Q18" s="2"/>
    </row>
    <row r="19" spans="1:17" ht="20.100000000000001" customHeight="1">
      <c r="A19" s="8" t="s">
        <v>218</v>
      </c>
      <c r="B19" s="19">
        <v>4833.1100000000006</v>
      </c>
      <c r="C19" s="140">
        <v>6579.0499999999993</v>
      </c>
      <c r="D19" s="214">
        <f t="shared" si="2"/>
        <v>1.9718679235144813E-2</v>
      </c>
      <c r="E19" s="215">
        <f t="shared" si="3"/>
        <v>3.0324098496385097E-2</v>
      </c>
      <c r="F19" s="52">
        <f t="shared" si="4"/>
        <v>0.36124565755796961</v>
      </c>
      <c r="H19" s="19">
        <v>1094.569</v>
      </c>
      <c r="I19" s="140">
        <v>1720.6130000000001</v>
      </c>
      <c r="J19" s="214">
        <f t="shared" si="0"/>
        <v>1.7057751818452874E-2</v>
      </c>
      <c r="K19" s="215">
        <f t="shared" si="5"/>
        <v>2.8329376317175966E-2</v>
      </c>
      <c r="L19" s="52">
        <f t="shared" si="6"/>
        <v>0.57195480595558623</v>
      </c>
      <c r="N19" s="40">
        <f t="shared" si="1"/>
        <v>2.2647301633937564</v>
      </c>
      <c r="O19" s="143">
        <f t="shared" si="1"/>
        <v>2.6152909614610014</v>
      </c>
      <c r="P19" s="52">
        <f t="shared" si="7"/>
        <v>0.15479142007007163</v>
      </c>
      <c r="Q19" s="2"/>
    </row>
    <row r="20" spans="1:17" ht="20.100000000000001" customHeight="1">
      <c r="A20" s="8" t="s">
        <v>171</v>
      </c>
      <c r="B20" s="19">
        <v>459.11</v>
      </c>
      <c r="C20" s="140">
        <v>439.19999999999987</v>
      </c>
      <c r="D20" s="214">
        <f t="shared" si="2"/>
        <v>1.8731298943428423E-3</v>
      </c>
      <c r="E20" s="215">
        <f t="shared" si="3"/>
        <v>2.0243567170962879E-3</v>
      </c>
      <c r="F20" s="52">
        <f t="shared" si="4"/>
        <v>-4.336651347171732E-2</v>
      </c>
      <c r="H20" s="19">
        <v>1264.8880000000001</v>
      </c>
      <c r="I20" s="140">
        <v>1234.6000000000001</v>
      </c>
      <c r="J20" s="214">
        <f t="shared" si="0"/>
        <v>1.9712001328503936E-2</v>
      </c>
      <c r="K20" s="215">
        <f t="shared" si="5"/>
        <v>2.0327318229715483E-2</v>
      </c>
      <c r="L20" s="52">
        <f t="shared" si="6"/>
        <v>-2.3945203053550992E-2</v>
      </c>
      <c r="N20" s="40">
        <f t="shared" si="1"/>
        <v>27.550870161834858</v>
      </c>
      <c r="O20" s="143">
        <f t="shared" si="1"/>
        <v>28.110200364298734</v>
      </c>
      <c r="P20" s="52">
        <f t="shared" si="7"/>
        <v>2.0301725469226529E-2</v>
      </c>
      <c r="Q20" s="2"/>
    </row>
    <row r="21" spans="1:17" ht="20.100000000000001" customHeight="1">
      <c r="A21" s="8" t="s">
        <v>169</v>
      </c>
      <c r="B21" s="19">
        <v>5074.72</v>
      </c>
      <c r="C21" s="140">
        <v>3524.1000000000004</v>
      </c>
      <c r="D21" s="214">
        <f t="shared" si="2"/>
        <v>2.0704427560757792E-2</v>
      </c>
      <c r="E21" s="215">
        <f t="shared" si="3"/>
        <v>1.6243250242985043E-2</v>
      </c>
      <c r="F21" s="52">
        <f t="shared" si="4"/>
        <v>-0.30555774505785538</v>
      </c>
      <c r="H21" s="19">
        <v>1675.6079999999999</v>
      </c>
      <c r="I21" s="140">
        <v>1163.5129999999997</v>
      </c>
      <c r="J21" s="214">
        <f t="shared" si="0"/>
        <v>2.6112657501732816E-2</v>
      </c>
      <c r="K21" s="215">
        <f t="shared" si="5"/>
        <v>1.915689212328766E-2</v>
      </c>
      <c r="L21" s="52">
        <f t="shared" si="6"/>
        <v>-0.30561742364562611</v>
      </c>
      <c r="N21" s="40">
        <f t="shared" si="1"/>
        <v>3.3018728126872023</v>
      </c>
      <c r="O21" s="143">
        <f t="shared" si="1"/>
        <v>3.3015890581992551</v>
      </c>
      <c r="P21" s="52">
        <f t="shared" si="7"/>
        <v>-8.5937437340698718E-5</v>
      </c>
      <c r="Q21" s="2"/>
    </row>
    <row r="22" spans="1:17" ht="20.100000000000001" customHeight="1">
      <c r="A22" s="8" t="s">
        <v>217</v>
      </c>
      <c r="B22" s="19">
        <v>15380.929999999997</v>
      </c>
      <c r="C22" s="140">
        <v>7973.8000000000011</v>
      </c>
      <c r="D22" s="214">
        <f t="shared" si="2"/>
        <v>6.2752890997352803E-2</v>
      </c>
      <c r="E22" s="215">
        <f t="shared" si="3"/>
        <v>3.6752767738575561E-2</v>
      </c>
      <c r="F22" s="52">
        <f t="shared" si="4"/>
        <v>-0.48157881220446341</v>
      </c>
      <c r="H22" s="19">
        <v>1858.4809999999995</v>
      </c>
      <c r="I22" s="140">
        <v>1083.7519999999997</v>
      </c>
      <c r="J22" s="214">
        <f t="shared" si="0"/>
        <v>2.8962548416143808E-2</v>
      </c>
      <c r="K22" s="215">
        <f t="shared" si="5"/>
        <v>1.7843651211801887E-2</v>
      </c>
      <c r="L22" s="52">
        <f t="shared" si="6"/>
        <v>-0.41686140455565596</v>
      </c>
      <c r="N22" s="40">
        <f t="shared" si="1"/>
        <v>1.2083020987677597</v>
      </c>
      <c r="O22" s="143">
        <f t="shared" si="1"/>
        <v>1.3591411873886974</v>
      </c>
      <c r="P22" s="52">
        <f t="shared" si="7"/>
        <v>0.12483557611524888</v>
      </c>
      <c r="Q22" s="2"/>
    </row>
    <row r="23" spans="1:17" ht="20.100000000000001" customHeight="1">
      <c r="A23" s="8" t="s">
        <v>172</v>
      </c>
      <c r="B23" s="19">
        <v>2612.8399999999997</v>
      </c>
      <c r="C23" s="140">
        <v>3151.86</v>
      </c>
      <c r="D23" s="214">
        <f t="shared" si="2"/>
        <v>1.0660165784092596E-2</v>
      </c>
      <c r="E23" s="215">
        <f t="shared" si="3"/>
        <v>1.4527524959806712E-2</v>
      </c>
      <c r="F23" s="52">
        <f t="shared" si="4"/>
        <v>0.20629659680654019</v>
      </c>
      <c r="H23" s="19">
        <v>858.15800000000024</v>
      </c>
      <c r="I23" s="140">
        <v>982.26899999999989</v>
      </c>
      <c r="J23" s="214">
        <f t="shared" si="0"/>
        <v>1.337352527343629E-2</v>
      </c>
      <c r="K23" s="215">
        <f t="shared" si="5"/>
        <v>1.6172764093782922E-2</v>
      </c>
      <c r="L23" s="52">
        <f t="shared" si="6"/>
        <v>0.14462488259737671</v>
      </c>
      <c r="N23" s="40">
        <f t="shared" si="1"/>
        <v>3.2843878691385631</v>
      </c>
      <c r="O23" s="143">
        <f t="shared" si="1"/>
        <v>3.1164740819706456</v>
      </c>
      <c r="P23" s="52">
        <f t="shared" si="7"/>
        <v>-5.1124834781452994E-2</v>
      </c>
      <c r="Q23" s="2"/>
    </row>
    <row r="24" spans="1:17" ht="20.100000000000001" customHeight="1">
      <c r="A24" s="8" t="s">
        <v>223</v>
      </c>
      <c r="B24" s="19">
        <v>14044.110000000002</v>
      </c>
      <c r="C24" s="140">
        <v>7989.4000000000005</v>
      </c>
      <c r="D24" s="214">
        <f t="shared" si="2"/>
        <v>5.7298778681447275E-2</v>
      </c>
      <c r="E24" s="215">
        <f t="shared" si="3"/>
        <v>3.682467111923745E-2</v>
      </c>
      <c r="F24" s="52">
        <f t="shared" si="4"/>
        <v>-0.43112094678836899</v>
      </c>
      <c r="H24" s="19">
        <v>1143.5919999999999</v>
      </c>
      <c r="I24" s="140">
        <v>736.86700000000008</v>
      </c>
      <c r="J24" s="214">
        <f t="shared" si="0"/>
        <v>1.7821725736402328E-2</v>
      </c>
      <c r="K24" s="215">
        <f t="shared" si="5"/>
        <v>1.2132293861959955E-2</v>
      </c>
      <c r="L24" s="52">
        <f t="shared" si="6"/>
        <v>-0.35565568839236356</v>
      </c>
      <c r="N24" s="40">
        <f t="shared" si="1"/>
        <v>0.81428584652213609</v>
      </c>
      <c r="O24" s="143">
        <f t="shared" si="1"/>
        <v>0.92230580519187921</v>
      </c>
      <c r="P24" s="52">
        <f t="shared" si="7"/>
        <v>0.13265606805165886</v>
      </c>
      <c r="Q24" s="2"/>
    </row>
    <row r="25" spans="1:17" ht="20.100000000000001" customHeight="1">
      <c r="A25" s="8" t="s">
        <v>236</v>
      </c>
      <c r="B25" s="19">
        <v>1345.05</v>
      </c>
      <c r="C25" s="140">
        <v>2440.9700000000003</v>
      </c>
      <c r="D25" s="214">
        <f t="shared" si="2"/>
        <v>5.4876900184832392E-3</v>
      </c>
      <c r="E25" s="215">
        <f t="shared" si="3"/>
        <v>1.1250897121426521E-2</v>
      </c>
      <c r="F25" s="52">
        <f t="shared" si="4"/>
        <v>0.81478011969815278</v>
      </c>
      <c r="H25" s="19">
        <v>303.86200000000008</v>
      </c>
      <c r="I25" s="140">
        <v>525.81000000000006</v>
      </c>
      <c r="J25" s="214">
        <f t="shared" si="0"/>
        <v>4.7353822217317768E-3</v>
      </c>
      <c r="K25" s="215">
        <f t="shared" si="5"/>
        <v>8.6573037407797655E-3</v>
      </c>
      <c r="L25" s="52">
        <f t="shared" si="6"/>
        <v>0.73042367917014939</v>
      </c>
      <c r="N25" s="40">
        <f t="shared" si="1"/>
        <v>2.2591130441247547</v>
      </c>
      <c r="O25" s="143">
        <f t="shared" si="1"/>
        <v>2.1541026722983077</v>
      </c>
      <c r="P25" s="52">
        <f t="shared" si="7"/>
        <v>-4.6483008939966992E-2</v>
      </c>
      <c r="Q25" s="2"/>
    </row>
    <row r="26" spans="1:17" ht="20.100000000000001" customHeight="1">
      <c r="A26" s="8" t="s">
        <v>225</v>
      </c>
      <c r="B26" s="19">
        <v>687.75</v>
      </c>
      <c r="C26" s="140">
        <v>1259.8000000000002</v>
      </c>
      <c r="D26" s="214">
        <f t="shared" si="2"/>
        <v>2.8059617190527102E-3</v>
      </c>
      <c r="E26" s="215">
        <f t="shared" si="3"/>
        <v>5.8066589075544276E-3</v>
      </c>
      <c r="F26" s="52">
        <f t="shared" si="4"/>
        <v>0.83177026535805187</v>
      </c>
      <c r="H26" s="19">
        <v>291.274</v>
      </c>
      <c r="I26" s="140">
        <v>512.41899999999998</v>
      </c>
      <c r="J26" s="214">
        <f t="shared" si="0"/>
        <v>4.5392109617283542E-3</v>
      </c>
      <c r="K26" s="215">
        <f t="shared" si="5"/>
        <v>8.436824947312958E-3</v>
      </c>
      <c r="L26" s="52">
        <f t="shared" si="6"/>
        <v>0.75923357388575696</v>
      </c>
      <c r="N26" s="40">
        <f t="shared" si="1"/>
        <v>4.2351726644856411</v>
      </c>
      <c r="O26" s="143">
        <f t="shared" si="1"/>
        <v>4.0674630893792658</v>
      </c>
      <c r="P26" s="52">
        <f t="shared" si="7"/>
        <v>-3.9599229687308043E-2</v>
      </c>
      <c r="Q26" s="2"/>
    </row>
    <row r="27" spans="1:17" ht="20.100000000000001" customHeight="1">
      <c r="A27" s="8" t="s">
        <v>224</v>
      </c>
      <c r="B27" s="19">
        <v>3236.14</v>
      </c>
      <c r="C27" s="140">
        <v>4314.3899999999994</v>
      </c>
      <c r="D27" s="214">
        <f t="shared" si="2"/>
        <v>1.3203176964733169E-2</v>
      </c>
      <c r="E27" s="215">
        <f t="shared" si="3"/>
        <v>1.9885847852169979E-2</v>
      </c>
      <c r="F27" s="52">
        <f t="shared" si="4"/>
        <v>0.33319015864579393</v>
      </c>
      <c r="H27" s="19">
        <v>348.13100000000009</v>
      </c>
      <c r="I27" s="140">
        <v>475.99300000000011</v>
      </c>
      <c r="J27" s="214">
        <f t="shared" si="0"/>
        <v>5.4252698535312248E-3</v>
      </c>
      <c r="K27" s="215">
        <f t="shared" si="5"/>
        <v>7.8370817966280284E-3</v>
      </c>
      <c r="L27" s="52">
        <f t="shared" si="6"/>
        <v>0.36728128204612631</v>
      </c>
      <c r="N27" s="40">
        <f t="shared" si="1"/>
        <v>1.0757600103827403</v>
      </c>
      <c r="O27" s="143">
        <f t="shared" si="1"/>
        <v>1.103268364705092</v>
      </c>
      <c r="P27" s="52">
        <f t="shared" si="7"/>
        <v>2.5571088399693055E-2</v>
      </c>
      <c r="Q27" s="2"/>
    </row>
    <row r="28" spans="1:17" ht="20.100000000000001" customHeight="1">
      <c r="A28" s="8" t="s">
        <v>222</v>
      </c>
      <c r="B28" s="19">
        <v>2806.2200000000007</v>
      </c>
      <c r="C28" s="140">
        <v>1989.5500000000002</v>
      </c>
      <c r="D28" s="214">
        <f t="shared" si="2"/>
        <v>1.1449139796786766E-2</v>
      </c>
      <c r="E28" s="215">
        <f t="shared" si="3"/>
        <v>9.1702160894784179E-3</v>
      </c>
      <c r="F28" s="52">
        <f t="shared" si="4"/>
        <v>-0.29102137394787303</v>
      </c>
      <c r="H28" s="19">
        <v>683.19499999999994</v>
      </c>
      <c r="I28" s="140">
        <v>430.517</v>
      </c>
      <c r="J28" s="214">
        <f t="shared" si="0"/>
        <v>1.0646903716081775E-2</v>
      </c>
      <c r="K28" s="215">
        <f t="shared" si="5"/>
        <v>7.0883331138040014E-3</v>
      </c>
      <c r="L28" s="52">
        <f t="shared" si="6"/>
        <v>-0.36984755450493634</v>
      </c>
      <c r="N28" s="40">
        <f t="shared" si="1"/>
        <v>2.4345739108124089</v>
      </c>
      <c r="O28" s="143">
        <f t="shared" si="1"/>
        <v>2.1638913322108011</v>
      </c>
      <c r="P28" s="52">
        <f t="shared" si="7"/>
        <v>-0.11118273197599575</v>
      </c>
      <c r="Q28" s="2"/>
    </row>
    <row r="29" spans="1:17" ht="20.100000000000001" customHeight="1">
      <c r="A29" s="8" t="s">
        <v>173</v>
      </c>
      <c r="B29" s="19">
        <v>1658.51</v>
      </c>
      <c r="C29" s="140">
        <v>1238.58</v>
      </c>
      <c r="D29" s="214">
        <f t="shared" si="2"/>
        <v>6.7665802554214621E-3</v>
      </c>
      <c r="E29" s="215">
        <f t="shared" si="3"/>
        <v>5.7088518730899832E-3</v>
      </c>
      <c r="F29" s="52">
        <f t="shared" si="4"/>
        <v>-0.25319714683661843</v>
      </c>
      <c r="H29" s="19">
        <v>588.34</v>
      </c>
      <c r="I29" s="140">
        <v>429.15099999999995</v>
      </c>
      <c r="J29" s="214">
        <f t="shared" si="0"/>
        <v>9.168684390722345E-3</v>
      </c>
      <c r="K29" s="215">
        <f t="shared" si="5"/>
        <v>7.0658423340358243E-3</v>
      </c>
      <c r="L29" s="52">
        <f t="shared" si="6"/>
        <v>-0.27057313798143945</v>
      </c>
      <c r="N29" s="40">
        <f t="shared" si="1"/>
        <v>3.5474009803980682</v>
      </c>
      <c r="O29" s="143">
        <f t="shared" si="1"/>
        <v>3.4648629882607502</v>
      </c>
      <c r="P29" s="52">
        <f t="shared" si="7"/>
        <v>-2.3267172950957468E-2</v>
      </c>
      <c r="Q29" s="2"/>
    </row>
    <row r="30" spans="1:17" ht="20.100000000000001" customHeight="1">
      <c r="A30" s="8" t="s">
        <v>176</v>
      </c>
      <c r="B30" s="19">
        <v>481.62999999999994</v>
      </c>
      <c r="C30" s="140">
        <v>1228.56</v>
      </c>
      <c r="D30" s="214">
        <f t="shared" si="2"/>
        <v>1.9650095859648953E-3</v>
      </c>
      <c r="E30" s="215">
        <f t="shared" si="3"/>
        <v>5.6626677785879239E-3</v>
      </c>
      <c r="F30" s="52">
        <f t="shared" si="4"/>
        <v>1.5508377800386193</v>
      </c>
      <c r="H30" s="19">
        <v>150.261</v>
      </c>
      <c r="I30" s="140">
        <v>395.33800000000002</v>
      </c>
      <c r="J30" s="214">
        <f t="shared" si="0"/>
        <v>2.3416658483773499E-3</v>
      </c>
      <c r="K30" s="215">
        <f t="shared" si="5"/>
        <v>6.5091214436248665E-3</v>
      </c>
      <c r="L30" s="52">
        <f t="shared" si="6"/>
        <v>1.6310087115086418</v>
      </c>
      <c r="N30" s="40">
        <f t="shared" si="1"/>
        <v>3.1198430330336571</v>
      </c>
      <c r="O30" s="143">
        <f t="shared" si="1"/>
        <v>3.2178973757895424</v>
      </c>
      <c r="P30" s="52">
        <f t="shared" si="7"/>
        <v>3.1429255163693201E-2</v>
      </c>
      <c r="Q30" s="2"/>
    </row>
    <row r="31" spans="1:17" ht="20.100000000000001" customHeight="1">
      <c r="A31" s="8" t="s">
        <v>220</v>
      </c>
      <c r="B31" s="19">
        <v>1622.99</v>
      </c>
      <c r="C31" s="140">
        <v>1865.0500000000002</v>
      </c>
      <c r="D31" s="214">
        <f t="shared" si="2"/>
        <v>6.6216616654385437E-3</v>
      </c>
      <c r="E31" s="215">
        <f t="shared" si="3"/>
        <v>8.5963718015037178E-3</v>
      </c>
      <c r="F31" s="52">
        <f t="shared" si="4"/>
        <v>0.14914448024941632</v>
      </c>
      <c r="H31" s="19">
        <v>446.83199999999999</v>
      </c>
      <c r="I31" s="140">
        <v>394.70600000000007</v>
      </c>
      <c r="J31" s="214">
        <f t="shared" si="0"/>
        <v>6.9634252025618628E-3</v>
      </c>
      <c r="K31" s="215">
        <f t="shared" si="5"/>
        <v>6.4987157534246564E-3</v>
      </c>
      <c r="L31" s="52">
        <f t="shared" si="6"/>
        <v>-0.11665681956529506</v>
      </c>
      <c r="N31" s="40">
        <f t="shared" ref="N31" si="8">(H31/B31)*10</f>
        <v>2.7531408080148365</v>
      </c>
      <c r="O31" s="143">
        <f t="shared" ref="O31" si="9">(I31/C31)*10</f>
        <v>2.1163293209297338</v>
      </c>
      <c r="P31" s="52">
        <f t="shared" ref="P31" si="10">(O31-N31)/N31</f>
        <v>-0.23130363882270091</v>
      </c>
      <c r="Q31" s="2"/>
    </row>
    <row r="32" spans="1:17" ht="20.100000000000001" customHeight="1" thickBot="1">
      <c r="A32" s="8" t="s">
        <v>17</v>
      </c>
      <c r="B32" s="19">
        <f>B33-SUM(B7:B31)</f>
        <v>19134.240000000078</v>
      </c>
      <c r="C32" s="140">
        <f>C33-SUM(C7:C31)</f>
        <v>18469.669999999925</v>
      </c>
      <c r="D32" s="214">
        <f t="shared" si="2"/>
        <v>7.8066077736339293E-2</v>
      </c>
      <c r="E32" s="215">
        <f t="shared" si="3"/>
        <v>8.5130237994197763E-2</v>
      </c>
      <c r="F32" s="52">
        <f t="shared" si="4"/>
        <v>-3.4731977857503087E-2</v>
      </c>
      <c r="H32" s="19">
        <f>H33-SUM(H7:H31)</f>
        <v>5957.2500000000146</v>
      </c>
      <c r="I32" s="140">
        <f>I33-SUM(I7:I31)</f>
        <v>5372.8430000000299</v>
      </c>
      <c r="J32" s="214">
        <f t="shared" si="0"/>
        <v>9.2837721532839534E-2</v>
      </c>
      <c r="K32" s="215">
        <f t="shared" si="5"/>
        <v>8.8462246443625325E-2</v>
      </c>
      <c r="L32" s="52">
        <f t="shared" si="6"/>
        <v>-9.8100130093580637E-2</v>
      </c>
      <c r="N32" s="40">
        <f t="shared" si="1"/>
        <v>3.1133977623359961</v>
      </c>
      <c r="O32" s="143">
        <f t="shared" si="1"/>
        <v>2.9090086612267854</v>
      </c>
      <c r="P32" s="52">
        <f t="shared" si="7"/>
        <v>-6.5648245650390874E-2</v>
      </c>
      <c r="Q32" s="2"/>
    </row>
    <row r="33" spans="1:17" ht="26.25" customHeight="1" thickBot="1">
      <c r="A33" s="35" t="s">
        <v>18</v>
      </c>
      <c r="B33" s="36">
        <v>245103.13000000003</v>
      </c>
      <c r="C33" s="148">
        <v>216957.80999999985</v>
      </c>
      <c r="D33" s="251">
        <f>SUM(D7:D32)</f>
        <v>1.0000000000000002</v>
      </c>
      <c r="E33" s="252">
        <f>SUM(E7:E32)</f>
        <v>1.0000000000000004</v>
      </c>
      <c r="F33" s="57">
        <f t="shared" si="4"/>
        <v>-0.11483052052415724</v>
      </c>
      <c r="G33" s="56"/>
      <c r="H33" s="36">
        <v>64168.421000000017</v>
      </c>
      <c r="I33" s="148">
        <v>60736.000000000022</v>
      </c>
      <c r="J33" s="251">
        <f>SUM(J7:J32)</f>
        <v>0.99999999999999989</v>
      </c>
      <c r="K33" s="252">
        <f>SUM(K7:K32)</f>
        <v>0.99999999999999989</v>
      </c>
      <c r="L33" s="57">
        <f t="shared" si="6"/>
        <v>-5.3490812871957595E-2</v>
      </c>
      <c r="M33" s="56"/>
      <c r="N33" s="37">
        <f t="shared" si="1"/>
        <v>2.6180171995355588</v>
      </c>
      <c r="O33" s="150">
        <f t="shared" si="1"/>
        <v>2.7994382871029195</v>
      </c>
      <c r="P33" s="57">
        <f t="shared" si="7"/>
        <v>6.9297133570988448E-2</v>
      </c>
      <c r="Q33" s="2"/>
    </row>
    <row r="35" spans="1:17" ht="15.75" thickBot="1"/>
    <row r="36" spans="1:17">
      <c r="A36" s="494" t="s">
        <v>2</v>
      </c>
      <c r="B36" s="481" t="s">
        <v>1</v>
      </c>
      <c r="C36" s="479"/>
      <c r="D36" s="481" t="s">
        <v>100</v>
      </c>
      <c r="E36" s="479"/>
      <c r="F36" s="130" t="s">
        <v>0</v>
      </c>
      <c r="H36" s="492" t="s">
        <v>19</v>
      </c>
      <c r="I36" s="493"/>
      <c r="J36" s="481" t="s">
        <v>100</v>
      </c>
      <c r="K36" s="482"/>
      <c r="L36" s="130" t="s">
        <v>0</v>
      </c>
      <c r="N36" s="490" t="s">
        <v>22</v>
      </c>
      <c r="O36" s="479"/>
      <c r="P36" s="130" t="s">
        <v>0</v>
      </c>
    </row>
    <row r="37" spans="1:17">
      <c r="A37" s="495"/>
      <c r="B37" s="484" t="str">
        <f>B5</f>
        <v>agosto</v>
      </c>
      <c r="C37" s="486"/>
      <c r="D37" s="484" t="str">
        <f>B37</f>
        <v>agosto</v>
      </c>
      <c r="E37" s="486"/>
      <c r="F37" s="131" t="str">
        <f>F5</f>
        <v>2026 /2025</v>
      </c>
      <c r="H37" s="487" t="str">
        <f>B37</f>
        <v>agosto</v>
      </c>
      <c r="I37" s="486"/>
      <c r="J37" s="484" t="str">
        <f>B37</f>
        <v>agosto</v>
      </c>
      <c r="K37" s="485"/>
      <c r="L37" s="131" t="str">
        <f>F37</f>
        <v>2026 /2025</v>
      </c>
      <c r="N37" s="487" t="str">
        <f>B37</f>
        <v>agosto</v>
      </c>
      <c r="O37" s="485"/>
      <c r="P37" s="131" t="str">
        <f>F37</f>
        <v>2026 /2025</v>
      </c>
    </row>
    <row r="38" spans="1:17" ht="19.5" customHeight="1" thickBot="1">
      <c r="A38" s="496"/>
      <c r="B38" s="99">
        <f>B6</f>
        <v>2025</v>
      </c>
      <c r="C38" s="134">
        <f>C6</f>
        <v>2026</v>
      </c>
      <c r="D38" s="99">
        <f>B38</f>
        <v>2025</v>
      </c>
      <c r="E38" s="134">
        <f>C38</f>
        <v>2026</v>
      </c>
      <c r="F38" s="132" t="str">
        <f>F6</f>
        <v>HL</v>
      </c>
      <c r="H38" s="25">
        <f>B38</f>
        <v>2025</v>
      </c>
      <c r="I38" s="134">
        <f>C38</f>
        <v>2026</v>
      </c>
      <c r="J38" s="99">
        <f>B38</f>
        <v>2025</v>
      </c>
      <c r="K38" s="134">
        <f>C38</f>
        <v>2026</v>
      </c>
      <c r="L38" s="265">
        <f>L6</f>
        <v>1000</v>
      </c>
      <c r="N38" s="25">
        <f>B38</f>
        <v>2025</v>
      </c>
      <c r="O38" s="134">
        <f>C38</f>
        <v>2026</v>
      </c>
      <c r="P38" s="132"/>
    </row>
    <row r="39" spans="1:17" ht="20.100000000000001" customHeight="1">
      <c r="A39" s="38" t="s">
        <v>211</v>
      </c>
      <c r="B39" s="19">
        <v>17807.389999999996</v>
      </c>
      <c r="C39" s="147">
        <v>15539.98</v>
      </c>
      <c r="D39" s="247">
        <f>B39/$B$62</f>
        <v>0.21505291548099503</v>
      </c>
      <c r="E39" s="246">
        <f>C39/$C$62</f>
        <v>0.19455020847821855</v>
      </c>
      <c r="F39" s="52">
        <f>(C39-B39)/B39</f>
        <v>-0.12732972097539261</v>
      </c>
      <c r="H39" s="39">
        <v>6165.9190000000008</v>
      </c>
      <c r="I39" s="147">
        <v>4554.0829999999996</v>
      </c>
      <c r="J39" s="250">
        <f>H39/$H$62</f>
        <v>0.26811619158688532</v>
      </c>
      <c r="K39" s="246">
        <f>I39/$I$62</f>
        <v>0.20534139413624375</v>
      </c>
      <c r="L39" s="52">
        <f>(I39-H39)/H39</f>
        <v>-0.2614105050682633</v>
      </c>
      <c r="N39" s="40">
        <f t="shared" ref="N39:O62" si="11">(H39/B39)*10</f>
        <v>3.4625618914394538</v>
      </c>
      <c r="O39" s="149">
        <f t="shared" si="11"/>
        <v>2.9305591126886905</v>
      </c>
      <c r="P39" s="52">
        <f>(O39-N39)/N39</f>
        <v>-0.15364426555552468</v>
      </c>
    </row>
    <row r="40" spans="1:17" ht="20.100000000000001" customHeight="1">
      <c r="A40" s="38" t="s">
        <v>213</v>
      </c>
      <c r="B40" s="19">
        <v>7660.0499999999993</v>
      </c>
      <c r="C40" s="140">
        <v>9993.869999999999</v>
      </c>
      <c r="D40" s="247">
        <f t="shared" ref="D40:D61" si="12">B40/$B$62</f>
        <v>9.2507441305558893E-2</v>
      </c>
      <c r="E40" s="215">
        <f t="shared" ref="E40:E61" si="13">C40/$C$62</f>
        <v>0.12511660195213983</v>
      </c>
      <c r="F40" s="52">
        <f t="shared" ref="F40:F62" si="14">(C40-B40)/B40</f>
        <v>0.30467425147355431</v>
      </c>
      <c r="H40" s="19">
        <v>2870.8679999999995</v>
      </c>
      <c r="I40" s="140">
        <v>3179.6530000000002</v>
      </c>
      <c r="J40" s="247">
        <f t="shared" ref="J40:J62" si="15">H40/$H$62</f>
        <v>0.12483559947976255</v>
      </c>
      <c r="K40" s="215">
        <f t="shared" ref="K40:K62" si="16">I40/$I$62</f>
        <v>0.14336901191512977</v>
      </c>
      <c r="L40" s="52">
        <f t="shared" ref="L40:L62" si="17">(I40-H40)/H40</f>
        <v>0.10755806257898337</v>
      </c>
      <c r="N40" s="40">
        <f t="shared" si="11"/>
        <v>3.7478449879569977</v>
      </c>
      <c r="O40" s="143">
        <f t="shared" si="11"/>
        <v>3.1816033228368994</v>
      </c>
      <c r="P40" s="52">
        <f t="shared" ref="P40:P62" si="18">(O40-N40)/N40</f>
        <v>-0.15108460113468153</v>
      </c>
    </row>
    <row r="41" spans="1:17" ht="20.100000000000001" customHeight="1">
      <c r="A41" s="38" t="s">
        <v>215</v>
      </c>
      <c r="B41" s="19">
        <v>6762.68</v>
      </c>
      <c r="C41" s="140">
        <v>11102.24</v>
      </c>
      <c r="D41" s="247">
        <f t="shared" si="12"/>
        <v>8.1670253218748837E-2</v>
      </c>
      <c r="E41" s="215">
        <f t="shared" si="13"/>
        <v>0.13899265678432129</v>
      </c>
      <c r="F41" s="52">
        <f t="shared" si="14"/>
        <v>0.64169234682108267</v>
      </c>
      <c r="H41" s="19">
        <v>1628.1279999999997</v>
      </c>
      <c r="I41" s="140">
        <v>2527.4160000000002</v>
      </c>
      <c r="J41" s="247">
        <f t="shared" si="15"/>
        <v>7.0796823437993955E-2</v>
      </c>
      <c r="K41" s="215">
        <f t="shared" si="16"/>
        <v>0.11395996186328811</v>
      </c>
      <c r="L41" s="52">
        <f t="shared" si="17"/>
        <v>0.55234477878889165</v>
      </c>
      <c r="N41" s="40">
        <f t="shared" si="11"/>
        <v>2.4075189126204402</v>
      </c>
      <c r="O41" s="143">
        <f t="shared" si="11"/>
        <v>2.2764919511738175</v>
      </c>
      <c r="P41" s="52">
        <f t="shared" si="18"/>
        <v>-5.4424063196250295E-2</v>
      </c>
    </row>
    <row r="42" spans="1:17" ht="20.100000000000001" customHeight="1">
      <c r="A42" s="38" t="s">
        <v>214</v>
      </c>
      <c r="B42" s="19">
        <v>9736.5899999999983</v>
      </c>
      <c r="C42" s="140">
        <v>10299.52</v>
      </c>
      <c r="D42" s="247">
        <f t="shared" si="12"/>
        <v>0.11758500635652398</v>
      </c>
      <c r="E42" s="215">
        <f t="shared" si="13"/>
        <v>0.12894313655651948</v>
      </c>
      <c r="F42" s="52">
        <f t="shared" si="14"/>
        <v>5.7815929396226214E-2</v>
      </c>
      <c r="H42" s="19">
        <v>2301.8089999999997</v>
      </c>
      <c r="I42" s="140">
        <v>2404.9639999999999</v>
      </c>
      <c r="J42" s="247">
        <f t="shared" si="15"/>
        <v>0.1000908806684643</v>
      </c>
      <c r="K42" s="215">
        <f t="shared" si="16"/>
        <v>0.10843866056184688</v>
      </c>
      <c r="L42" s="52">
        <f t="shared" si="17"/>
        <v>4.4814752223142844E-2</v>
      </c>
      <c r="N42" s="40">
        <f t="shared" si="11"/>
        <v>2.3640812645905807</v>
      </c>
      <c r="O42" s="143">
        <f t="shared" si="11"/>
        <v>2.3350253215683834</v>
      </c>
      <c r="P42" s="52">
        <f t="shared" si="18"/>
        <v>-1.2290585546867516E-2</v>
      </c>
    </row>
    <row r="43" spans="1:17" ht="20.100000000000001" customHeight="1">
      <c r="A43" s="38" t="s">
        <v>219</v>
      </c>
      <c r="B43" s="19">
        <v>5035.6200000000008</v>
      </c>
      <c r="C43" s="140">
        <v>4196.4499999999989</v>
      </c>
      <c r="D43" s="247">
        <f t="shared" si="12"/>
        <v>6.0813222053002075E-2</v>
      </c>
      <c r="E43" s="215">
        <f t="shared" si="13"/>
        <v>5.2536761460981289E-2</v>
      </c>
      <c r="F43" s="52">
        <f t="shared" si="14"/>
        <v>-0.16664680813881941</v>
      </c>
      <c r="H43" s="19">
        <v>2415.9929999999999</v>
      </c>
      <c r="I43" s="140">
        <v>2400.6520000000005</v>
      </c>
      <c r="J43" s="247">
        <f t="shared" si="15"/>
        <v>0.10505600901675383</v>
      </c>
      <c r="K43" s="215">
        <f t="shared" si="16"/>
        <v>0.10824423457279149</v>
      </c>
      <c r="L43" s="52">
        <f t="shared" si="17"/>
        <v>-6.3497700531414784E-3</v>
      </c>
      <c r="N43" s="40">
        <f t="shared" si="11"/>
        <v>4.7978064270139518</v>
      </c>
      <c r="O43" s="143">
        <f t="shared" si="11"/>
        <v>5.7206734263484638</v>
      </c>
      <c r="P43" s="52">
        <f t="shared" si="18"/>
        <v>0.19235186191304596</v>
      </c>
    </row>
    <row r="44" spans="1:17" ht="20.100000000000001" customHeight="1">
      <c r="A44" s="38" t="s">
        <v>216</v>
      </c>
      <c r="B44" s="19">
        <v>5363.6999999999989</v>
      </c>
      <c r="C44" s="140">
        <v>5507.8499999999995</v>
      </c>
      <c r="D44" s="247">
        <f t="shared" si="12"/>
        <v>6.4775316470600863E-2</v>
      </c>
      <c r="E44" s="215">
        <f t="shared" si="13"/>
        <v>6.8954616786299341E-2</v>
      </c>
      <c r="F44" s="52">
        <f t="shared" si="14"/>
        <v>2.6875104871637225E-2</v>
      </c>
      <c r="H44" s="19">
        <v>1784.18</v>
      </c>
      <c r="I44" s="140">
        <v>1873.7670000000003</v>
      </c>
      <c r="J44" s="247">
        <f t="shared" si="15"/>
        <v>7.7582522038562141E-2</v>
      </c>
      <c r="K44" s="215">
        <f t="shared" si="16"/>
        <v>8.4487245416143525E-2</v>
      </c>
      <c r="L44" s="52">
        <f t="shared" si="17"/>
        <v>5.0211862031857894E-2</v>
      </c>
      <c r="N44" s="40">
        <f t="shared" si="11"/>
        <v>3.3263978223987181</v>
      </c>
      <c r="O44" s="143">
        <f t="shared" si="11"/>
        <v>3.4019935183420036</v>
      </c>
      <c r="P44" s="52">
        <f t="shared" si="18"/>
        <v>2.2725993696319904E-2</v>
      </c>
    </row>
    <row r="45" spans="1:17" ht="20.100000000000001" customHeight="1">
      <c r="A45" s="38" t="s">
        <v>218</v>
      </c>
      <c r="B45" s="19">
        <v>4833.1100000000006</v>
      </c>
      <c r="C45" s="140">
        <v>6579.0499999999993</v>
      </c>
      <c r="D45" s="247">
        <f t="shared" si="12"/>
        <v>5.8367587633019344E-2</v>
      </c>
      <c r="E45" s="215">
        <f t="shared" si="13"/>
        <v>8.2365327953357964E-2</v>
      </c>
      <c r="F45" s="52">
        <f t="shared" si="14"/>
        <v>0.36124565755796961</v>
      </c>
      <c r="H45" s="19">
        <v>1094.569</v>
      </c>
      <c r="I45" s="140">
        <v>1720.6130000000001</v>
      </c>
      <c r="J45" s="247">
        <f t="shared" si="15"/>
        <v>4.7595771483385597E-2</v>
      </c>
      <c r="K45" s="215">
        <f t="shared" si="16"/>
        <v>7.7581605822499247E-2</v>
      </c>
      <c r="L45" s="52">
        <f t="shared" si="17"/>
        <v>0.57195480595558623</v>
      </c>
      <c r="N45" s="40">
        <f t="shared" si="11"/>
        <v>2.2647301633937564</v>
      </c>
      <c r="O45" s="143">
        <f t="shared" si="11"/>
        <v>2.6152909614610014</v>
      </c>
      <c r="P45" s="52">
        <f t="shared" si="18"/>
        <v>0.15479142007007163</v>
      </c>
    </row>
    <row r="46" spans="1:17" ht="20.100000000000001" customHeight="1">
      <c r="A46" s="38" t="s">
        <v>217</v>
      </c>
      <c r="B46" s="19">
        <v>15380.929999999997</v>
      </c>
      <c r="C46" s="140">
        <v>7973.8000000000011</v>
      </c>
      <c r="D46" s="247">
        <f t="shared" si="12"/>
        <v>0.18574950283613159</v>
      </c>
      <c r="E46" s="215">
        <f t="shared" si="13"/>
        <v>9.982666981319277E-2</v>
      </c>
      <c r="F46" s="52">
        <f t="shared" si="14"/>
        <v>-0.48157881220446341</v>
      </c>
      <c r="H46" s="19">
        <v>1858.4809999999995</v>
      </c>
      <c r="I46" s="140">
        <v>1083.7519999999997</v>
      </c>
      <c r="J46" s="247">
        <f t="shared" si="15"/>
        <v>8.081339502782732E-2</v>
      </c>
      <c r="K46" s="215">
        <f t="shared" si="16"/>
        <v>4.886585215463627E-2</v>
      </c>
      <c r="L46" s="52">
        <f t="shared" si="17"/>
        <v>-0.41686140455565596</v>
      </c>
      <c r="N46" s="40">
        <f t="shared" si="11"/>
        <v>1.2083020987677597</v>
      </c>
      <c r="O46" s="143">
        <f t="shared" si="11"/>
        <v>1.3591411873886974</v>
      </c>
      <c r="P46" s="52">
        <f t="shared" si="18"/>
        <v>0.12483557611524888</v>
      </c>
    </row>
    <row r="47" spans="1:17" ht="20.100000000000001" customHeight="1">
      <c r="A47" s="38" t="s">
        <v>225</v>
      </c>
      <c r="B47" s="19">
        <v>687.75</v>
      </c>
      <c r="C47" s="140">
        <v>1259.8000000000002</v>
      </c>
      <c r="D47" s="247">
        <f t="shared" si="12"/>
        <v>8.3056889652023333E-3</v>
      </c>
      <c r="E47" s="215">
        <f t="shared" si="13"/>
        <v>1.5771857662677802E-2</v>
      </c>
      <c r="F47" s="52">
        <f t="shared" si="14"/>
        <v>0.83177026535805187</v>
      </c>
      <c r="H47" s="19">
        <v>291.274</v>
      </c>
      <c r="I47" s="140">
        <v>512.41899999999998</v>
      </c>
      <c r="J47" s="247">
        <f t="shared" si="15"/>
        <v>1.2665634366633493E-2</v>
      </c>
      <c r="K47" s="215">
        <f t="shared" si="16"/>
        <v>2.310472423139848E-2</v>
      </c>
      <c r="L47" s="52">
        <f t="shared" si="17"/>
        <v>0.75923357388575696</v>
      </c>
      <c r="N47" s="40">
        <f t="shared" si="11"/>
        <v>4.2351726644856411</v>
      </c>
      <c r="O47" s="143">
        <f t="shared" si="11"/>
        <v>4.0674630893792658</v>
      </c>
      <c r="P47" s="52">
        <f t="shared" si="18"/>
        <v>-3.9599229687308043E-2</v>
      </c>
    </row>
    <row r="48" spans="1:17" ht="20.100000000000001" customHeight="1">
      <c r="A48" s="38" t="s">
        <v>222</v>
      </c>
      <c r="B48" s="19">
        <v>2806.2200000000007</v>
      </c>
      <c r="C48" s="140">
        <v>1989.5500000000002</v>
      </c>
      <c r="D48" s="247">
        <f t="shared" si="12"/>
        <v>3.3889626300152811E-2</v>
      </c>
      <c r="E48" s="215">
        <f t="shared" si="13"/>
        <v>2.4907842048563753E-2</v>
      </c>
      <c r="F48" s="52">
        <f t="shared" si="14"/>
        <v>-0.29102137394787303</v>
      </c>
      <c r="H48" s="19">
        <v>683.19499999999994</v>
      </c>
      <c r="I48" s="140">
        <v>430.517</v>
      </c>
      <c r="J48" s="247">
        <f t="shared" si="15"/>
        <v>2.9707759948063229E-2</v>
      </c>
      <c r="K48" s="215">
        <f t="shared" si="16"/>
        <v>1.9411802766737728E-2</v>
      </c>
      <c r="L48" s="52">
        <f t="shared" si="17"/>
        <v>-0.36984755450493634</v>
      </c>
      <c r="N48" s="40">
        <f t="shared" si="11"/>
        <v>2.4345739108124089</v>
      </c>
      <c r="O48" s="143">
        <f t="shared" si="11"/>
        <v>2.1638913322108011</v>
      </c>
      <c r="P48" s="52">
        <f t="shared" si="18"/>
        <v>-0.11118273197599575</v>
      </c>
    </row>
    <row r="49" spans="1:16" ht="20.100000000000001" customHeight="1">
      <c r="A49" s="38" t="s">
        <v>220</v>
      </c>
      <c r="B49" s="19">
        <v>1622.99</v>
      </c>
      <c r="C49" s="140">
        <v>1865.0500000000002</v>
      </c>
      <c r="D49" s="247">
        <f t="shared" si="12"/>
        <v>1.9600218296813864E-2</v>
      </c>
      <c r="E49" s="215">
        <f t="shared" si="13"/>
        <v>2.3349184897425965E-2</v>
      </c>
      <c r="F49" s="52">
        <f t="shared" si="14"/>
        <v>0.14914448024941632</v>
      </c>
      <c r="H49" s="19">
        <v>446.83199999999999</v>
      </c>
      <c r="I49" s="140">
        <v>394.70600000000007</v>
      </c>
      <c r="J49" s="247">
        <f t="shared" si="15"/>
        <v>1.9429852081928278E-2</v>
      </c>
      <c r="K49" s="215">
        <f t="shared" si="16"/>
        <v>1.7797102141954867E-2</v>
      </c>
      <c r="L49" s="52">
        <f t="shared" si="17"/>
        <v>-0.11665681956529506</v>
      </c>
      <c r="N49" s="40">
        <f t="shared" si="11"/>
        <v>2.7531408080148365</v>
      </c>
      <c r="O49" s="143">
        <f t="shared" si="11"/>
        <v>2.1163293209297338</v>
      </c>
      <c r="P49" s="52">
        <f t="shared" si="18"/>
        <v>-0.23130363882270091</v>
      </c>
    </row>
    <row r="50" spans="1:16" ht="20.100000000000001" customHeight="1">
      <c r="A50" s="38" t="s">
        <v>226</v>
      </c>
      <c r="B50" s="19">
        <v>974.34000000000015</v>
      </c>
      <c r="C50" s="140">
        <v>1393.57</v>
      </c>
      <c r="D50" s="247">
        <f t="shared" si="12"/>
        <v>1.1766724807495809E-2</v>
      </c>
      <c r="E50" s="215">
        <f t="shared" si="13"/>
        <v>1.7446569045068978E-2</v>
      </c>
      <c r="F50" s="52">
        <f t="shared" si="14"/>
        <v>0.43027074737771182</v>
      </c>
      <c r="H50" s="19">
        <v>232.76</v>
      </c>
      <c r="I50" s="140">
        <v>322.79900000000004</v>
      </c>
      <c r="J50" s="247">
        <f t="shared" si="15"/>
        <v>1.0121236551074287E-2</v>
      </c>
      <c r="K50" s="215">
        <f t="shared" si="16"/>
        <v>1.4554850380589322E-2</v>
      </c>
      <c r="L50" s="52">
        <f t="shared" si="17"/>
        <v>0.38683192988486015</v>
      </c>
      <c r="N50" s="40">
        <f t="shared" si="11"/>
        <v>2.3888991522466485</v>
      </c>
      <c r="O50" s="143">
        <f t="shared" si="11"/>
        <v>2.3163457881556009</v>
      </c>
      <c r="P50" s="52">
        <f t="shared" si="18"/>
        <v>-3.0371045183223644E-2</v>
      </c>
    </row>
    <row r="51" spans="1:16" ht="20.100000000000001" customHeight="1">
      <c r="A51" s="38" t="s">
        <v>221</v>
      </c>
      <c r="B51" s="19">
        <v>1335.2099999999998</v>
      </c>
      <c r="C51" s="140">
        <v>564.61000000000013</v>
      </c>
      <c r="D51" s="247">
        <f t="shared" si="12"/>
        <v>1.6124811287863038E-2</v>
      </c>
      <c r="E51" s="215">
        <f t="shared" si="13"/>
        <v>7.0685414787462408E-3</v>
      </c>
      <c r="F51" s="52">
        <f t="shared" si="14"/>
        <v>-0.57713767871720534</v>
      </c>
      <c r="H51" s="19">
        <v>472.92700000000008</v>
      </c>
      <c r="I51" s="140">
        <v>194.56999999999996</v>
      </c>
      <c r="J51" s="247">
        <f t="shared" si="15"/>
        <v>2.0564555930528916E-2</v>
      </c>
      <c r="K51" s="215">
        <f t="shared" si="16"/>
        <v>8.7730669504901305E-3</v>
      </c>
      <c r="L51" s="52">
        <f t="shared" si="17"/>
        <v>-0.58858343888168796</v>
      </c>
      <c r="N51" s="40">
        <f t="shared" si="11"/>
        <v>3.5419671811924722</v>
      </c>
      <c r="O51" s="143">
        <f t="shared" si="11"/>
        <v>3.4460955349710405</v>
      </c>
      <c r="P51" s="52">
        <f t="shared" si="18"/>
        <v>-2.7067344590458536E-2</v>
      </c>
    </row>
    <row r="52" spans="1:16" ht="20.100000000000001" customHeight="1">
      <c r="A52" s="38" t="s">
        <v>228</v>
      </c>
      <c r="B52" s="19">
        <v>60.559999999999995</v>
      </c>
      <c r="C52" s="140">
        <v>316.07000000000005</v>
      </c>
      <c r="D52" s="247">
        <f t="shared" si="12"/>
        <v>7.3135954014198951E-4</v>
      </c>
      <c r="E52" s="215">
        <f t="shared" si="13"/>
        <v>3.9569860703624164E-3</v>
      </c>
      <c r="F52" s="52">
        <f t="shared" si="14"/>
        <v>4.2191215323645981</v>
      </c>
      <c r="H52" s="19">
        <v>36.123999999999995</v>
      </c>
      <c r="I52" s="140">
        <v>144.71699999999998</v>
      </c>
      <c r="J52" s="247">
        <f t="shared" si="15"/>
        <v>1.5708006065088826E-3</v>
      </c>
      <c r="K52" s="215">
        <f t="shared" si="16"/>
        <v>6.5252193548547069E-3</v>
      </c>
      <c r="L52" s="52">
        <f t="shared" si="17"/>
        <v>3.0061178164101428</v>
      </c>
      <c r="N52" s="40">
        <f t="shared" ref="N52:N53" si="19">(H52/B52)*10</f>
        <v>5.9649933949801852</v>
      </c>
      <c r="O52" s="143">
        <f t="shared" ref="O52:O53" si="20">(I52/C52)*10</f>
        <v>4.5786376435599694</v>
      </c>
      <c r="P52" s="52">
        <f t="shared" ref="P52:P53" si="21">(O52-N52)/N52</f>
        <v>-0.23241530369285868</v>
      </c>
    </row>
    <row r="53" spans="1:16" ht="20.100000000000001" customHeight="1">
      <c r="A53" s="38" t="s">
        <v>227</v>
      </c>
      <c r="B53" s="19">
        <v>862.0200000000001</v>
      </c>
      <c r="C53" s="140">
        <v>448.83</v>
      </c>
      <c r="D53" s="247">
        <f t="shared" si="12"/>
        <v>1.0410279900812383E-2</v>
      </c>
      <c r="E53" s="215">
        <f t="shared" si="13"/>
        <v>5.6190529248608323E-3</v>
      </c>
      <c r="F53" s="52">
        <f t="shared" si="14"/>
        <v>-0.47932762580914606</v>
      </c>
      <c r="H53" s="19">
        <v>302.21400000000006</v>
      </c>
      <c r="I53" s="140">
        <v>143.68</v>
      </c>
      <c r="J53" s="247">
        <f t="shared" si="15"/>
        <v>1.3141344659934547E-2</v>
      </c>
      <c r="K53" s="215">
        <f t="shared" si="16"/>
        <v>6.4784615277094218E-3</v>
      </c>
      <c r="L53" s="52">
        <f t="shared" si="17"/>
        <v>-0.52457530094568761</v>
      </c>
      <c r="N53" s="40">
        <f t="shared" si="19"/>
        <v>3.5058815340711353</v>
      </c>
      <c r="O53" s="143">
        <f t="shared" si="20"/>
        <v>3.2012120401933917</v>
      </c>
      <c r="P53" s="52">
        <f t="shared" si="21"/>
        <v>-8.6902392712611784E-2</v>
      </c>
    </row>
    <row r="54" spans="1:16" ht="20.100000000000001" customHeight="1">
      <c r="A54" s="38" t="s">
        <v>231</v>
      </c>
      <c r="B54" s="19">
        <v>331.9</v>
      </c>
      <c r="C54" s="140">
        <v>201.82000000000002</v>
      </c>
      <c r="D54" s="247">
        <f t="shared" si="12"/>
        <v>4.0082270702299586E-3</v>
      </c>
      <c r="E54" s="215">
        <f t="shared" si="13"/>
        <v>2.5266520983343653E-3</v>
      </c>
      <c r="F54" s="52">
        <f t="shared" si="14"/>
        <v>-0.39192527869840305</v>
      </c>
      <c r="H54" s="19">
        <v>93.58</v>
      </c>
      <c r="I54" s="140">
        <v>78.286000000000016</v>
      </c>
      <c r="J54" s="247">
        <f t="shared" si="15"/>
        <v>4.0691928013813876E-3</v>
      </c>
      <c r="K54" s="215">
        <f t="shared" si="16"/>
        <v>3.5298777781059289E-3</v>
      </c>
      <c r="L54" s="52">
        <f t="shared" si="17"/>
        <v>-0.16343235734131206</v>
      </c>
      <c r="N54" s="40">
        <f t="shared" ref="N54" si="22">(H54/B54)*10</f>
        <v>2.819523952997891</v>
      </c>
      <c r="O54" s="143">
        <f t="shared" ref="O54" si="23">(I54/C54)*10</f>
        <v>3.8790010900802701</v>
      </c>
      <c r="P54" s="52">
        <f t="shared" ref="P54" si="24">(O54-N54)/N54</f>
        <v>0.37576454562688777</v>
      </c>
    </row>
    <row r="55" spans="1:16" ht="20.100000000000001" customHeight="1">
      <c r="A55" s="38" t="s">
        <v>229</v>
      </c>
      <c r="B55" s="19">
        <v>300.96999999999997</v>
      </c>
      <c r="C55" s="140">
        <v>298.09000000000003</v>
      </c>
      <c r="D55" s="247">
        <f t="shared" si="12"/>
        <v>3.6346975032452867E-3</v>
      </c>
      <c r="E55" s="215">
        <f t="shared" si="13"/>
        <v>3.7318884352021157E-3</v>
      </c>
      <c r="F55" s="52">
        <f t="shared" si="14"/>
        <v>-9.5690600392063629E-3</v>
      </c>
      <c r="H55" s="19">
        <v>80.721000000000004</v>
      </c>
      <c r="I55" s="140">
        <v>77.341999999999999</v>
      </c>
      <c r="J55" s="247">
        <f t="shared" si="15"/>
        <v>3.5100375306722272E-3</v>
      </c>
      <c r="K55" s="215">
        <f t="shared" si="16"/>
        <v>3.4873132758637391E-3</v>
      </c>
      <c r="L55" s="52">
        <f t="shared" si="17"/>
        <v>-4.1860234635348978E-2</v>
      </c>
      <c r="N55" s="40">
        <f t="shared" si="11"/>
        <v>2.6820281091138654</v>
      </c>
      <c r="O55" s="143">
        <f t="shared" si="11"/>
        <v>2.5945855278607128</v>
      </c>
      <c r="P55" s="52">
        <f t="shared" si="18"/>
        <v>-3.2603156154855997E-2</v>
      </c>
    </row>
    <row r="56" spans="1:16" ht="20.100000000000001" customHeight="1">
      <c r="A56" s="38" t="s">
        <v>230</v>
      </c>
      <c r="B56" s="19">
        <v>62.849999999999994</v>
      </c>
      <c r="C56" s="140">
        <v>97.259999999999991</v>
      </c>
      <c r="D56" s="247">
        <f t="shared" si="12"/>
        <v>7.590149784994062E-4</v>
      </c>
      <c r="E56" s="215">
        <f t="shared" si="13"/>
        <v>1.2176304780695687E-3</v>
      </c>
      <c r="F56" s="52">
        <f t="shared" si="14"/>
        <v>0.54749403341288783</v>
      </c>
      <c r="H56" s="19">
        <v>30.913999999999994</v>
      </c>
      <c r="I56" s="140">
        <v>45.667999999999999</v>
      </c>
      <c r="J56" s="247">
        <f t="shared" si="15"/>
        <v>1.3442511889496067E-3</v>
      </c>
      <c r="K56" s="215">
        <f t="shared" si="16"/>
        <v>2.0591479749960595E-3</v>
      </c>
      <c r="L56" s="52">
        <f t="shared" si="17"/>
        <v>0.47725949408035218</v>
      </c>
      <c r="N56" s="40">
        <f t="shared" ref="N56" si="25">(H56/B56)*10</f>
        <v>4.9186953062848051</v>
      </c>
      <c r="O56" s="143">
        <f t="shared" ref="O56" si="26">(I56/C56)*10</f>
        <v>4.6954554801562827</v>
      </c>
      <c r="P56" s="52">
        <f t="shared" ref="P56" si="27">(O56-N56)/N56</f>
        <v>-4.5385983930185794E-2</v>
      </c>
    </row>
    <row r="57" spans="1:16" ht="20.100000000000001" customHeight="1">
      <c r="A57" s="38" t="s">
        <v>233</v>
      </c>
      <c r="B57" s="19">
        <v>129.63999999999999</v>
      </c>
      <c r="C57" s="140">
        <v>111.52</v>
      </c>
      <c r="D57" s="247">
        <f t="shared" si="12"/>
        <v>1.5656118029063327E-3</v>
      </c>
      <c r="E57" s="215">
        <f t="shared" si="13"/>
        <v>1.396156188713945E-3</v>
      </c>
      <c r="F57" s="52">
        <f t="shared" si="14"/>
        <v>-0.13977167540882438</v>
      </c>
      <c r="H57" s="19">
        <v>42.619000000000007</v>
      </c>
      <c r="I57" s="140">
        <v>37.43</v>
      </c>
      <c r="J57" s="247">
        <f t="shared" si="15"/>
        <v>1.8532264159229898E-3</v>
      </c>
      <c r="K57" s="215">
        <f t="shared" si="16"/>
        <v>1.6877005497088226E-3</v>
      </c>
      <c r="L57" s="52">
        <f t="shared" si="17"/>
        <v>-0.12175320866280312</v>
      </c>
      <c r="N57" s="40">
        <f t="shared" ref="N57" si="28">(H57/B57)*10</f>
        <v>3.2874884294970697</v>
      </c>
      <c r="O57" s="143">
        <f t="shared" ref="O57" si="29">(I57/C57)*10</f>
        <v>3.356348637015782</v>
      </c>
      <c r="P57" s="52">
        <f t="shared" ref="P57" si="30">(O57-N57)/N57</f>
        <v>2.0946144449015387E-2</v>
      </c>
    </row>
    <row r="58" spans="1:16" ht="20.100000000000001" customHeight="1">
      <c r="A58" s="38" t="s">
        <v>234</v>
      </c>
      <c r="B58" s="19">
        <v>0.63000000000000012</v>
      </c>
      <c r="C58" s="140">
        <v>52.31</v>
      </c>
      <c r="D58" s="247">
        <f t="shared" si="12"/>
        <v>7.6082647009487031E-6</v>
      </c>
      <c r="E58" s="215">
        <f t="shared" si="13"/>
        <v>6.5488639016881699E-4</v>
      </c>
      <c r="F58" s="52">
        <f t="shared" si="14"/>
        <v>82.03174603174601</v>
      </c>
      <c r="H58" s="19">
        <v>0.44800000000000001</v>
      </c>
      <c r="I58" s="140">
        <v>27.238000000000003</v>
      </c>
      <c r="J58" s="247">
        <f t="shared" si="15"/>
        <v>1.9480640895692046E-5</v>
      </c>
      <c r="K58" s="215">
        <f t="shared" si="16"/>
        <v>1.2281482119414619E-3</v>
      </c>
      <c r="L58" s="52">
        <f t="shared" si="17"/>
        <v>59.799107142857146</v>
      </c>
      <c r="N58" s="40">
        <f t="shared" ref="N58" si="31">(H58/B58)*10</f>
        <v>7.1111111111111107</v>
      </c>
      <c r="O58" s="143">
        <f t="shared" ref="O58" si="32">(I58/C58)*10</f>
        <v>5.2070349837507166</v>
      </c>
      <c r="P58" s="52">
        <f t="shared" ref="P58" si="33">(O58-N58)/N58</f>
        <v>-0.26776070541005542</v>
      </c>
    </row>
    <row r="59" spans="1:16" ht="20.100000000000001" customHeight="1">
      <c r="A59" s="38" t="s">
        <v>232</v>
      </c>
      <c r="B59" s="19">
        <v>1024.1399999999999</v>
      </c>
      <c r="C59" s="140">
        <v>77.22</v>
      </c>
      <c r="D59" s="247">
        <f t="shared" si="12"/>
        <v>1.2368140017189846E-2</v>
      </c>
      <c r="E59" s="215">
        <f t="shared" si="13"/>
        <v>9.6674301374184755E-4</v>
      </c>
      <c r="F59" s="52">
        <f t="shared" si="14"/>
        <v>-0.92460015232292458</v>
      </c>
      <c r="H59" s="19">
        <v>150.59700000000001</v>
      </c>
      <c r="I59" s="140">
        <v>20.672000000000001</v>
      </c>
      <c r="J59" s="247">
        <f t="shared" si="15"/>
        <v>6.5484957075190517E-3</v>
      </c>
      <c r="K59" s="215">
        <f t="shared" si="16"/>
        <v>9.3209045587979648E-4</v>
      </c>
      <c r="L59" s="52">
        <f t="shared" si="17"/>
        <v>-0.86273298936897813</v>
      </c>
      <c r="N59" s="40">
        <f t="shared" ref="N59" si="34">(H59/B59)*10</f>
        <v>1.4704727869236631</v>
      </c>
      <c r="O59" s="143">
        <f t="shared" ref="O59" si="35">(I59/C59)*10</f>
        <v>2.6770266770266771</v>
      </c>
      <c r="P59" s="52">
        <f t="shared" ref="P59" si="36">(O59-N59)/N59</f>
        <v>0.82052106018718862</v>
      </c>
    </row>
    <row r="60" spans="1:16" ht="20.100000000000001" customHeight="1">
      <c r="A60" s="38" t="s">
        <v>242</v>
      </c>
      <c r="B60" s="19">
        <v>9.6</v>
      </c>
      <c r="C60" s="140">
        <v>5.15</v>
      </c>
      <c r="D60" s="247">
        <f t="shared" si="12"/>
        <v>1.159354621096945E-4</v>
      </c>
      <c r="E60" s="215">
        <f t="shared" si="13"/>
        <v>6.4474572918551094E-5</v>
      </c>
      <c r="F60" s="52">
        <f t="shared" si="14"/>
        <v>-0.46354166666666663</v>
      </c>
      <c r="H60" s="19">
        <v>4.9290000000000012</v>
      </c>
      <c r="I60" s="140">
        <v>1.8639999999999999</v>
      </c>
      <c r="J60" s="247">
        <f t="shared" si="15"/>
        <v>2.1433053342604044E-4</v>
      </c>
      <c r="K60" s="215">
        <f t="shared" si="16"/>
        <v>8.4046856122288149E-5</v>
      </c>
      <c r="L60" s="52">
        <f t="shared" si="17"/>
        <v>-0.62182998579833648</v>
      </c>
      <c r="N60" s="40">
        <f t="shared" si="11"/>
        <v>5.1343750000000012</v>
      </c>
      <c r="O60" s="143">
        <f t="shared" si="11"/>
        <v>3.619417475728155</v>
      </c>
      <c r="P60" s="52">
        <f t="shared" si="18"/>
        <v>-0.29506172109981171</v>
      </c>
    </row>
    <row r="61" spans="1:16" ht="20.100000000000001" customHeight="1" thickBot="1">
      <c r="A61" s="8" t="s">
        <v>17</v>
      </c>
      <c r="B61" s="19">
        <f>B62-SUM(B39:B60)</f>
        <v>15.799999999988358</v>
      </c>
      <c r="C61" s="140">
        <f>C62-SUM(C39:C60)</f>
        <v>2.8399999999819556</v>
      </c>
      <c r="D61" s="247">
        <f t="shared" si="12"/>
        <v>1.9081044805539828E-4</v>
      </c>
      <c r="E61" s="215">
        <f t="shared" si="13"/>
        <v>3.5554910114081882E-5</v>
      </c>
      <c r="F61" s="52">
        <f t="shared" si="14"/>
        <v>-0.82025316455797159</v>
      </c>
      <c r="H61" s="196">
        <f>H62-SUM(H39:H60)</f>
        <v>8.1089999999894644</v>
      </c>
      <c r="I61" s="22">
        <f>I62-SUM(I39:I60)</f>
        <v>1.2970000000022992</v>
      </c>
      <c r="J61" s="247">
        <f t="shared" si="15"/>
        <v>3.5260829692625346E-4</v>
      </c>
      <c r="K61" s="215">
        <f t="shared" si="16"/>
        <v>5.8481101068026274E-5</v>
      </c>
      <c r="L61" s="52">
        <f t="shared" si="17"/>
        <v>-0.84005426069749856</v>
      </c>
      <c r="N61" s="40">
        <f t="shared" si="11"/>
        <v>5.1322784810097719</v>
      </c>
      <c r="O61" s="143">
        <f t="shared" si="11"/>
        <v>4.5669014084878166</v>
      </c>
      <c r="P61" s="52">
        <f t="shared" si="18"/>
        <v>-0.11016102781911355</v>
      </c>
    </row>
    <row r="62" spans="1:16" s="1" customFormat="1" ht="26.25" customHeight="1" thickBot="1">
      <c r="A62" s="12" t="s">
        <v>18</v>
      </c>
      <c r="B62" s="17">
        <v>82804.69</v>
      </c>
      <c r="C62" s="145">
        <v>79876.45</v>
      </c>
      <c r="D62" s="253">
        <f>SUM(D39:D61)</f>
        <v>0.99999999999999967</v>
      </c>
      <c r="E62" s="254">
        <f>SUM(E39:E61)</f>
        <v>1</v>
      </c>
      <c r="F62" s="57">
        <f t="shared" si="14"/>
        <v>-3.5363214330009628E-2</v>
      </c>
      <c r="H62" s="17">
        <v>22997.189999999991</v>
      </c>
      <c r="I62" s="145">
        <v>22178.105000000007</v>
      </c>
      <c r="J62" s="253">
        <f t="shared" si="15"/>
        <v>1</v>
      </c>
      <c r="K62" s="254">
        <f t="shared" si="16"/>
        <v>1</v>
      </c>
      <c r="L62" s="57">
        <f t="shared" si="17"/>
        <v>-3.5616742741177723E-2</v>
      </c>
      <c r="N62" s="37">
        <f t="shared" si="11"/>
        <v>2.7772810936192127</v>
      </c>
      <c r="O62" s="150">
        <f t="shared" si="11"/>
        <v>2.7765511611995786</v>
      </c>
      <c r="P62" s="57">
        <f t="shared" si="18"/>
        <v>-2.6282266541588641E-4</v>
      </c>
    </row>
    <row r="64" spans="1:16" ht="15.75" thickBot="1"/>
    <row r="65" spans="1:16">
      <c r="A65" s="494" t="s">
        <v>15</v>
      </c>
      <c r="B65" s="481" t="s">
        <v>1</v>
      </c>
      <c r="C65" s="479"/>
      <c r="D65" s="481" t="s">
        <v>100</v>
      </c>
      <c r="E65" s="479"/>
      <c r="F65" s="130" t="s">
        <v>0</v>
      </c>
      <c r="H65" s="492" t="s">
        <v>19</v>
      </c>
      <c r="I65" s="493"/>
      <c r="J65" s="481" t="s">
        <v>100</v>
      </c>
      <c r="K65" s="482"/>
      <c r="L65" s="130" t="s">
        <v>0</v>
      </c>
      <c r="N65" s="490" t="s">
        <v>22</v>
      </c>
      <c r="O65" s="479"/>
      <c r="P65" s="130" t="s">
        <v>0</v>
      </c>
    </row>
    <row r="66" spans="1:16">
      <c r="A66" s="495"/>
      <c r="B66" s="484" t="str">
        <f>B37</f>
        <v>agosto</v>
      </c>
      <c r="C66" s="486"/>
      <c r="D66" s="484" t="str">
        <f>B66</f>
        <v>agosto</v>
      </c>
      <c r="E66" s="486"/>
      <c r="F66" s="131" t="str">
        <f>F5</f>
        <v>2026 /2025</v>
      </c>
      <c r="H66" s="487" t="str">
        <f>B66</f>
        <v>agosto</v>
      </c>
      <c r="I66" s="486"/>
      <c r="J66" s="484" t="str">
        <f>B66</f>
        <v>agosto</v>
      </c>
      <c r="K66" s="485"/>
      <c r="L66" s="131" t="str">
        <f>F66</f>
        <v>2026 /2025</v>
      </c>
      <c r="N66" s="487" t="str">
        <f>B66</f>
        <v>agosto</v>
      </c>
      <c r="O66" s="485"/>
      <c r="P66" s="131" t="str">
        <f>L66</f>
        <v>2026 /2025</v>
      </c>
    </row>
    <row r="67" spans="1:16" ht="19.5" customHeight="1" thickBot="1">
      <c r="A67" s="496"/>
      <c r="B67" s="99">
        <f>B6</f>
        <v>2025</v>
      </c>
      <c r="C67" s="134">
        <f>C6</f>
        <v>2026</v>
      </c>
      <c r="D67" s="99">
        <f>B67</f>
        <v>2025</v>
      </c>
      <c r="E67" s="134">
        <f>C67</f>
        <v>2026</v>
      </c>
      <c r="F67" s="132" t="str">
        <f>F38</f>
        <v>HL</v>
      </c>
      <c r="H67" s="25">
        <f>B67</f>
        <v>2025</v>
      </c>
      <c r="I67" s="134">
        <f>C67</f>
        <v>2026</v>
      </c>
      <c r="J67" s="99">
        <f>B67</f>
        <v>2025</v>
      </c>
      <c r="K67" s="134">
        <f>C67</f>
        <v>2026</v>
      </c>
      <c r="L67" s="260">
        <f>L38</f>
        <v>1000</v>
      </c>
      <c r="N67" s="25">
        <f>B67</f>
        <v>2025</v>
      </c>
      <c r="O67" s="134">
        <f>C67</f>
        <v>2026</v>
      </c>
      <c r="P67" s="132"/>
    </row>
    <row r="68" spans="1:16" ht="20.100000000000001" customHeight="1">
      <c r="A68" s="38" t="s">
        <v>212</v>
      </c>
      <c r="B68" s="39">
        <v>15089.190000000002</v>
      </c>
      <c r="C68" s="147">
        <v>17081.080000000005</v>
      </c>
      <c r="D68" s="247">
        <f>B68/$B$96</f>
        <v>9.2971873297118507E-2</v>
      </c>
      <c r="E68" s="246">
        <f>C68/$C$96</f>
        <v>0.12460541681232232</v>
      </c>
      <c r="F68" s="52">
        <f>(C68-B68)/B68</f>
        <v>0.13200774859352973</v>
      </c>
      <c r="H68" s="19">
        <v>5296.4290000000001</v>
      </c>
      <c r="I68" s="147">
        <v>6956.0209999999997</v>
      </c>
      <c r="J68" s="245">
        <f>H68/$H$96</f>
        <v>0.12864393100123722</v>
      </c>
      <c r="K68" s="246">
        <f>I68/$I$96</f>
        <v>0.1804045838083225</v>
      </c>
      <c r="L68" s="52">
        <f t="shared" ref="L68:L70" si="37">(I68-H68)/H68</f>
        <v>0.31334168738974877</v>
      </c>
      <c r="N68" s="40">
        <f t="shared" ref="N68:O83" si="38">(H68/B68)*10</f>
        <v>3.5100817207550565</v>
      </c>
      <c r="O68" s="143">
        <f t="shared" si="38"/>
        <v>4.0723543241996394</v>
      </c>
      <c r="P68" s="52">
        <f t="shared" ref="P68:P69" si="39">(O68-N68)/N68</f>
        <v>0.16018789537573272</v>
      </c>
    </row>
    <row r="69" spans="1:16" ht="20.100000000000001" customHeight="1">
      <c r="A69" s="38" t="s">
        <v>166</v>
      </c>
      <c r="B69" s="19">
        <v>28151.989999999991</v>
      </c>
      <c r="C69" s="140">
        <v>24026.280000000002</v>
      </c>
      <c r="D69" s="247">
        <f t="shared" ref="D69:D95" si="40">B69/$B$96</f>
        <v>0.17345816755848034</v>
      </c>
      <c r="E69" s="215">
        <f t="shared" ref="E69:E95" si="41">C69/$C$96</f>
        <v>0.17527021908740914</v>
      </c>
      <c r="F69" s="52">
        <f>(C69-B69)/B69</f>
        <v>-0.14655127399519499</v>
      </c>
      <c r="H69" s="19">
        <v>8150.0639999999994</v>
      </c>
      <c r="I69" s="140">
        <v>6788.5909999999994</v>
      </c>
      <c r="J69" s="214">
        <f t="shared" ref="J69:J95" si="42">H69/$H$96</f>
        <v>0.19795531496252802</v>
      </c>
      <c r="K69" s="215">
        <f t="shared" ref="K69:K95" si="43">I69/$I$96</f>
        <v>0.17606228244565733</v>
      </c>
      <c r="L69" s="52">
        <f t="shared" si="37"/>
        <v>-0.16705059003217645</v>
      </c>
      <c r="N69" s="40">
        <f t="shared" si="38"/>
        <v>2.8950223412270333</v>
      </c>
      <c r="O69" s="143">
        <f t="shared" si="38"/>
        <v>2.8254856765175465</v>
      </c>
      <c r="P69" s="52">
        <f t="shared" si="39"/>
        <v>-2.4019387940202992E-2</v>
      </c>
    </row>
    <row r="70" spans="1:16" ht="20.100000000000001" customHeight="1">
      <c r="A70" s="38" t="s">
        <v>165</v>
      </c>
      <c r="B70" s="19">
        <v>12283.68</v>
      </c>
      <c r="C70" s="140">
        <v>10297.049999999999</v>
      </c>
      <c r="D70" s="247">
        <f t="shared" si="40"/>
        <v>7.5685755205040728E-2</v>
      </c>
      <c r="E70" s="215">
        <f t="shared" si="41"/>
        <v>7.511633966864642E-2</v>
      </c>
      <c r="F70" s="52">
        <f>(C70-B70)/B70</f>
        <v>-0.16172922121058192</v>
      </c>
      <c r="H70" s="19">
        <v>5515.7719999999999</v>
      </c>
      <c r="I70" s="140">
        <v>5627.6759999999995</v>
      </c>
      <c r="J70" s="214">
        <f t="shared" si="42"/>
        <v>0.13397151034905902</v>
      </c>
      <c r="K70" s="215">
        <f t="shared" si="43"/>
        <v>0.14595392201778648</v>
      </c>
      <c r="L70" s="52">
        <f t="shared" si="37"/>
        <v>2.028800320245281E-2</v>
      </c>
      <c r="N70" s="40">
        <f t="shared" ref="N70" si="44">(H70/B70)*10</f>
        <v>4.4903253748062468</v>
      </c>
      <c r="O70" s="143">
        <f t="shared" ref="O70" si="45">(I70/C70)*10</f>
        <v>5.4653284193045586</v>
      </c>
      <c r="P70" s="52">
        <f t="shared" ref="P70" si="46">(O70-N70)/N70</f>
        <v>0.21713416358839746</v>
      </c>
    </row>
    <row r="71" spans="1:16" ht="20.100000000000001" customHeight="1">
      <c r="A71" s="38" t="s">
        <v>167</v>
      </c>
      <c r="B71" s="19">
        <v>43542.870000000017</v>
      </c>
      <c r="C71" s="140">
        <v>32455.22</v>
      </c>
      <c r="D71" s="247">
        <f t="shared" si="40"/>
        <v>0.26828890037390368</v>
      </c>
      <c r="E71" s="215">
        <f t="shared" si="41"/>
        <v>0.23675881243080754</v>
      </c>
      <c r="F71" s="52">
        <f t="shared" ref="F71:F96" si="47">(C71-B71)/B71</f>
        <v>-0.25463755604534133</v>
      </c>
      <c r="H71" s="19">
        <v>4880.9450000000006</v>
      </c>
      <c r="I71" s="140">
        <v>4050.4189999999999</v>
      </c>
      <c r="J71" s="214">
        <f t="shared" si="42"/>
        <v>0.1185523211584322</v>
      </c>
      <c r="K71" s="215">
        <f t="shared" si="43"/>
        <v>0.10504772109577039</v>
      </c>
      <c r="L71" s="52">
        <f t="shared" ref="L71:L96" si="48">(I71-H71)/H71</f>
        <v>-0.17015680365175201</v>
      </c>
      <c r="N71" s="40">
        <f t="shared" ref="N71" si="49">(H71/B71)*10</f>
        <v>1.1209516047058907</v>
      </c>
      <c r="O71" s="143">
        <f t="shared" si="38"/>
        <v>1.248002324433481</v>
      </c>
      <c r="P71" s="52">
        <f t="shared" ref="P71:P96" si="50">(O71-N71)/N71</f>
        <v>0.11334184205117864</v>
      </c>
    </row>
    <row r="72" spans="1:16" ht="20.100000000000001" customHeight="1">
      <c r="A72" s="38" t="s">
        <v>168</v>
      </c>
      <c r="B72" s="19">
        <v>8565.6</v>
      </c>
      <c r="C72" s="140">
        <v>7090.550000000002</v>
      </c>
      <c r="D72" s="247">
        <f t="shared" si="40"/>
        <v>5.2776847392987845E-2</v>
      </c>
      <c r="E72" s="215">
        <f t="shared" si="41"/>
        <v>5.1725121489894783E-2</v>
      </c>
      <c r="F72" s="52">
        <f t="shared" si="47"/>
        <v>-0.17220626692817764</v>
      </c>
      <c r="H72" s="19">
        <v>3486.7440000000011</v>
      </c>
      <c r="I72" s="140">
        <v>3143.7359999999994</v>
      </c>
      <c r="J72" s="214">
        <f t="shared" si="42"/>
        <v>8.4688844984984787E-2</v>
      </c>
      <c r="K72" s="215">
        <f t="shared" si="43"/>
        <v>8.1532874136412248E-2</v>
      </c>
      <c r="L72" s="52">
        <f t="shared" si="48"/>
        <v>-9.8374873520970144E-2</v>
      </c>
      <c r="N72" s="40">
        <f t="shared" si="38"/>
        <v>4.0706360325021027</v>
      </c>
      <c r="O72" s="143">
        <f t="shared" si="38"/>
        <v>4.4336983731868447</v>
      </c>
      <c r="P72" s="52">
        <f t="shared" si="50"/>
        <v>8.9190568202575954E-2</v>
      </c>
    </row>
    <row r="73" spans="1:16" ht="20.100000000000001" customHeight="1">
      <c r="A73" s="38" t="s">
        <v>170</v>
      </c>
      <c r="B73" s="19">
        <v>11726.419999999998</v>
      </c>
      <c r="C73" s="140">
        <v>6903.74</v>
      </c>
      <c r="D73" s="247">
        <f t="shared" si="40"/>
        <v>7.2252204026113806E-2</v>
      </c>
      <c r="E73" s="215">
        <f t="shared" si="41"/>
        <v>5.0362354152307803E-2</v>
      </c>
      <c r="F73" s="52">
        <f t="shared" si="47"/>
        <v>-0.41126618354109773</v>
      </c>
      <c r="H73" s="19">
        <v>3007.1290000000004</v>
      </c>
      <c r="I73" s="140">
        <v>1770.6310000000001</v>
      </c>
      <c r="J73" s="214">
        <f t="shared" si="42"/>
        <v>7.3039569790857115E-2</v>
      </c>
      <c r="K73" s="215">
        <f t="shared" si="43"/>
        <v>4.5921360592947304E-2</v>
      </c>
      <c r="L73" s="52">
        <f t="shared" si="48"/>
        <v>-0.41118887816252647</v>
      </c>
      <c r="N73" s="40">
        <f t="shared" si="38"/>
        <v>2.5644049931692714</v>
      </c>
      <c r="O73" s="143">
        <f t="shared" si="38"/>
        <v>2.5647417197055509</v>
      </c>
      <c r="P73" s="52">
        <f t="shared" si="50"/>
        <v>1.3130786173650536E-4</v>
      </c>
    </row>
    <row r="74" spans="1:16" ht="20.100000000000001" customHeight="1">
      <c r="A74" s="38" t="s">
        <v>171</v>
      </c>
      <c r="B74" s="19">
        <v>459.11</v>
      </c>
      <c r="C74" s="140">
        <v>439.19999999999987</v>
      </c>
      <c r="D74" s="247">
        <f t="shared" si="40"/>
        <v>2.8288010654939117E-3</v>
      </c>
      <c r="E74" s="215">
        <f t="shared" si="41"/>
        <v>3.2039366986146033E-3</v>
      </c>
      <c r="F74" s="52">
        <f t="shared" si="47"/>
        <v>-4.336651347171732E-2</v>
      </c>
      <c r="H74" s="19">
        <v>1264.8880000000001</v>
      </c>
      <c r="I74" s="140">
        <v>1234.6000000000001</v>
      </c>
      <c r="J74" s="214">
        <f t="shared" si="42"/>
        <v>3.0722617936782118E-2</v>
      </c>
      <c r="K74" s="215">
        <f t="shared" si="43"/>
        <v>3.2019382800850517E-2</v>
      </c>
      <c r="L74" s="52">
        <f t="shared" si="48"/>
        <v>-2.3945203053550992E-2</v>
      </c>
      <c r="N74" s="40">
        <f t="shared" si="38"/>
        <v>27.550870161834858</v>
      </c>
      <c r="O74" s="143">
        <f t="shared" si="38"/>
        <v>28.110200364298734</v>
      </c>
      <c r="P74" s="52">
        <f t="shared" si="50"/>
        <v>2.0301725469226529E-2</v>
      </c>
    </row>
    <row r="75" spans="1:16" ht="20.100000000000001" customHeight="1">
      <c r="A75" s="38" t="s">
        <v>169</v>
      </c>
      <c r="B75" s="19">
        <v>5074.72</v>
      </c>
      <c r="C75" s="140">
        <v>3524.1000000000004</v>
      </c>
      <c r="D75" s="247">
        <f t="shared" si="40"/>
        <v>3.1267829807852719E-2</v>
      </c>
      <c r="E75" s="215">
        <f t="shared" si="41"/>
        <v>2.5708090436219778E-2</v>
      </c>
      <c r="F75" s="52">
        <f t="shared" si="47"/>
        <v>-0.30555774505785538</v>
      </c>
      <c r="H75" s="19">
        <v>1675.6079999999999</v>
      </c>
      <c r="I75" s="140">
        <v>1163.5129999999997</v>
      </c>
      <c r="J75" s="214">
        <f t="shared" si="42"/>
        <v>4.0698515912725552E-2</v>
      </c>
      <c r="K75" s="215">
        <f t="shared" si="43"/>
        <v>3.0175739624790192E-2</v>
      </c>
      <c r="L75" s="52">
        <f t="shared" si="48"/>
        <v>-0.30561742364562611</v>
      </c>
      <c r="N75" s="40">
        <f t="shared" si="38"/>
        <v>3.3018728126872023</v>
      </c>
      <c r="O75" s="143">
        <f t="shared" si="38"/>
        <v>3.3015890581992551</v>
      </c>
      <c r="P75" s="52">
        <f t="shared" si="50"/>
        <v>-8.5937437340698718E-5</v>
      </c>
    </row>
    <row r="76" spans="1:16" ht="20.100000000000001" customHeight="1">
      <c r="A76" s="38" t="s">
        <v>172</v>
      </c>
      <c r="B76" s="19">
        <v>2612.8399999999997</v>
      </c>
      <c r="C76" s="140">
        <v>3151.86</v>
      </c>
      <c r="D76" s="247">
        <f t="shared" si="40"/>
        <v>1.6098984069101329E-2</v>
      </c>
      <c r="E76" s="215">
        <f t="shared" si="41"/>
        <v>2.299262277526281E-2</v>
      </c>
      <c r="F76" s="52">
        <f t="shared" si="47"/>
        <v>0.20629659680654019</v>
      </c>
      <c r="H76" s="19">
        <v>858.15800000000024</v>
      </c>
      <c r="I76" s="140">
        <v>982.26899999999989</v>
      </c>
      <c r="J76" s="214">
        <f t="shared" si="42"/>
        <v>2.0843632292656008E-2</v>
      </c>
      <c r="K76" s="215">
        <f t="shared" si="43"/>
        <v>2.5475171816303762E-2</v>
      </c>
      <c r="L76" s="52">
        <f t="shared" si="48"/>
        <v>0.14462488259737671</v>
      </c>
      <c r="N76" s="40">
        <f t="shared" si="38"/>
        <v>3.2843878691385631</v>
      </c>
      <c r="O76" s="143">
        <f t="shared" si="38"/>
        <v>3.1164740819706456</v>
      </c>
      <c r="P76" s="52">
        <f t="shared" si="50"/>
        <v>-5.1124834781452994E-2</v>
      </c>
    </row>
    <row r="77" spans="1:16" ht="20.100000000000001" customHeight="1">
      <c r="A77" s="38" t="s">
        <v>223</v>
      </c>
      <c r="B77" s="19">
        <v>14044.110000000002</v>
      </c>
      <c r="C77" s="140">
        <v>7989.4000000000005</v>
      </c>
      <c r="D77" s="247">
        <f t="shared" si="40"/>
        <v>8.6532624712843773E-2</v>
      </c>
      <c r="E77" s="215">
        <f t="shared" si="41"/>
        <v>5.8282176365918759E-2</v>
      </c>
      <c r="F77" s="52">
        <f t="shared" si="47"/>
        <v>-0.43112094678836899</v>
      </c>
      <c r="H77" s="19">
        <v>1143.5919999999999</v>
      </c>
      <c r="I77" s="140">
        <v>736.86700000000008</v>
      </c>
      <c r="J77" s="214">
        <f t="shared" si="42"/>
        <v>2.7776483049535238E-2</v>
      </c>
      <c r="K77" s="215">
        <f t="shared" si="43"/>
        <v>1.9110664625234339E-2</v>
      </c>
      <c r="L77" s="52">
        <f t="shared" si="48"/>
        <v>-0.35565568839236356</v>
      </c>
      <c r="N77" s="40">
        <f t="shared" si="38"/>
        <v>0.81428584652213609</v>
      </c>
      <c r="O77" s="143">
        <f t="shared" si="38"/>
        <v>0.92230580519187921</v>
      </c>
      <c r="P77" s="52">
        <f t="shared" si="50"/>
        <v>0.13265606805165886</v>
      </c>
    </row>
    <row r="78" spans="1:16" ht="20.100000000000001" customHeight="1">
      <c r="A78" s="38" t="s">
        <v>236</v>
      </c>
      <c r="B78" s="19">
        <v>1345.05</v>
      </c>
      <c r="C78" s="140">
        <v>2440.9700000000003</v>
      </c>
      <c r="D78" s="247">
        <f t="shared" si="40"/>
        <v>8.2875103420587352E-3</v>
      </c>
      <c r="E78" s="215">
        <f t="shared" si="41"/>
        <v>1.7806724415339915E-2</v>
      </c>
      <c r="F78" s="52">
        <f t="shared" si="47"/>
        <v>0.81478011969815278</v>
      </c>
      <c r="H78" s="19">
        <v>303.86200000000008</v>
      </c>
      <c r="I78" s="140">
        <v>525.81000000000006</v>
      </c>
      <c r="J78" s="214">
        <f t="shared" si="42"/>
        <v>7.3804448548065041E-3</v>
      </c>
      <c r="K78" s="215">
        <f t="shared" si="43"/>
        <v>1.363689589382408E-2</v>
      </c>
      <c r="L78" s="52">
        <f t="shared" si="48"/>
        <v>0.73042367917014939</v>
      </c>
      <c r="N78" s="40">
        <f t="shared" si="38"/>
        <v>2.2591130441247547</v>
      </c>
      <c r="O78" s="143">
        <f t="shared" si="38"/>
        <v>2.1541026722983077</v>
      </c>
      <c r="P78" s="52">
        <f t="shared" si="50"/>
        <v>-4.6483008939966992E-2</v>
      </c>
    </row>
    <row r="79" spans="1:16" ht="20.100000000000001" customHeight="1">
      <c r="A79" s="38" t="s">
        <v>224</v>
      </c>
      <c r="B79" s="19">
        <v>3236.14</v>
      </c>
      <c r="C79" s="140">
        <v>4314.3899999999994</v>
      </c>
      <c r="D79" s="247">
        <f t="shared" si="40"/>
        <v>1.9939439960112972E-2</v>
      </c>
      <c r="E79" s="215">
        <f t="shared" si="41"/>
        <v>3.1473206860509702E-2</v>
      </c>
      <c r="F79" s="52">
        <f t="shared" si="47"/>
        <v>0.33319015864579393</v>
      </c>
      <c r="H79" s="19">
        <v>348.13100000000009</v>
      </c>
      <c r="I79" s="140">
        <v>475.99300000000011</v>
      </c>
      <c r="J79" s="214">
        <f t="shared" si="42"/>
        <v>8.4556859618795475E-3</v>
      </c>
      <c r="K79" s="215">
        <f t="shared" si="43"/>
        <v>1.2344890715636839E-2</v>
      </c>
      <c r="L79" s="52">
        <f t="shared" si="48"/>
        <v>0.36728128204612631</v>
      </c>
      <c r="N79" s="40">
        <f t="shared" si="38"/>
        <v>1.0757600103827403</v>
      </c>
      <c r="O79" s="143">
        <f t="shared" si="38"/>
        <v>1.103268364705092</v>
      </c>
      <c r="P79" s="52">
        <f t="shared" si="50"/>
        <v>2.5571088399693055E-2</v>
      </c>
    </row>
    <row r="80" spans="1:16" ht="20.100000000000001" customHeight="1">
      <c r="A80" s="38" t="s">
        <v>173</v>
      </c>
      <c r="B80" s="19">
        <v>1658.51</v>
      </c>
      <c r="C80" s="140">
        <v>1238.58</v>
      </c>
      <c r="D80" s="247">
        <f t="shared" si="40"/>
        <v>1.021889058206597E-2</v>
      </c>
      <c r="E80" s="215">
        <f t="shared" si="41"/>
        <v>9.0353641078553641E-3</v>
      </c>
      <c r="F80" s="52">
        <f t="shared" si="47"/>
        <v>-0.25319714683661843</v>
      </c>
      <c r="H80" s="19">
        <v>588.34</v>
      </c>
      <c r="I80" s="140">
        <v>429.15099999999995</v>
      </c>
      <c r="J80" s="214">
        <f t="shared" si="42"/>
        <v>1.4290075514137529E-2</v>
      </c>
      <c r="K80" s="215">
        <f t="shared" si="43"/>
        <v>1.1130042239079698E-2</v>
      </c>
      <c r="L80" s="52">
        <f t="shared" si="48"/>
        <v>-0.27057313798143945</v>
      </c>
      <c r="N80" s="40">
        <f t="shared" si="38"/>
        <v>3.5474009803980682</v>
      </c>
      <c r="O80" s="143">
        <f t="shared" si="38"/>
        <v>3.4648629882607502</v>
      </c>
      <c r="P80" s="52">
        <f t="shared" si="50"/>
        <v>-2.3267172950957468E-2</v>
      </c>
    </row>
    <row r="81" spans="1:16" ht="20.100000000000001" customHeight="1">
      <c r="A81" s="38" t="s">
        <v>176</v>
      </c>
      <c r="B81" s="19">
        <v>481.62999999999994</v>
      </c>
      <c r="C81" s="140">
        <v>1228.56</v>
      </c>
      <c r="D81" s="247">
        <f t="shared" si="40"/>
        <v>2.9675577904507253E-3</v>
      </c>
      <c r="E81" s="215">
        <f t="shared" si="41"/>
        <v>8.9622688307148396E-3</v>
      </c>
      <c r="F81" s="52">
        <f t="shared" si="47"/>
        <v>1.5508377800386193</v>
      </c>
      <c r="H81" s="19">
        <v>150.261</v>
      </c>
      <c r="I81" s="140">
        <v>395.33800000000002</v>
      </c>
      <c r="J81" s="214">
        <f t="shared" si="42"/>
        <v>3.6496601231087787E-3</v>
      </c>
      <c r="K81" s="215">
        <f t="shared" si="43"/>
        <v>1.0253101213123797E-2</v>
      </c>
      <c r="L81" s="52">
        <f t="shared" si="48"/>
        <v>1.6310087115086418</v>
      </c>
      <c r="N81" s="40">
        <f t="shared" ref="N81:N82" si="51">(H81/B81)*10</f>
        <v>3.1198430330336571</v>
      </c>
      <c r="O81" s="143">
        <f t="shared" ref="O81:O82" si="52">(I81/C81)*10</f>
        <v>3.2178973757895424</v>
      </c>
      <c r="P81" s="52">
        <f t="shared" ref="P81:P82" si="53">(O81-N81)/N81</f>
        <v>3.1429255163693201E-2</v>
      </c>
    </row>
    <row r="82" spans="1:16" ht="20.100000000000001" customHeight="1">
      <c r="A82" s="38" t="s">
        <v>174</v>
      </c>
      <c r="B82" s="19">
        <v>1756.3899999999999</v>
      </c>
      <c r="C82" s="140">
        <v>1697.9900000000002</v>
      </c>
      <c r="D82" s="247">
        <f t="shared" si="40"/>
        <v>1.0821977093556775E-2</v>
      </c>
      <c r="E82" s="215">
        <f t="shared" si="41"/>
        <v>1.2386731500183544E-2</v>
      </c>
      <c r="F82" s="52">
        <f t="shared" si="47"/>
        <v>-3.3250018503862833E-2</v>
      </c>
      <c r="H82" s="19">
        <v>431.55799999999999</v>
      </c>
      <c r="I82" s="140">
        <v>350.22700000000003</v>
      </c>
      <c r="J82" s="214">
        <f t="shared" si="42"/>
        <v>1.0482028093840573E-2</v>
      </c>
      <c r="K82" s="215">
        <f t="shared" si="43"/>
        <v>9.083146266153792E-3</v>
      </c>
      <c r="L82" s="52">
        <f t="shared" si="48"/>
        <v>-0.1884590252063453</v>
      </c>
      <c r="N82" s="40">
        <f t="shared" si="51"/>
        <v>2.4570738845017335</v>
      </c>
      <c r="O82" s="143">
        <f t="shared" si="52"/>
        <v>2.0625975417994216</v>
      </c>
      <c r="P82" s="52">
        <f t="shared" si="53"/>
        <v>-0.16054720421331864</v>
      </c>
    </row>
    <row r="83" spans="1:16" ht="20.100000000000001" customHeight="1">
      <c r="A83" s="38" t="s">
        <v>240</v>
      </c>
      <c r="B83" s="19">
        <v>302.27999999999997</v>
      </c>
      <c r="C83" s="140">
        <v>1296.25</v>
      </c>
      <c r="D83" s="247">
        <f t="shared" si="40"/>
        <v>1.8624947966228125E-3</v>
      </c>
      <c r="E83" s="215">
        <f t="shared" si="41"/>
        <v>9.4560631729944909E-3</v>
      </c>
      <c r="F83" s="52">
        <f t="shared" si="47"/>
        <v>3.2882426888977112</v>
      </c>
      <c r="H83" s="19">
        <v>100.554</v>
      </c>
      <c r="I83" s="140">
        <v>338.49799999999999</v>
      </c>
      <c r="J83" s="214">
        <f t="shared" si="42"/>
        <v>2.4423364946265509E-3</v>
      </c>
      <c r="K83" s="215">
        <f t="shared" si="43"/>
        <v>8.7789543490379846E-3</v>
      </c>
      <c r="L83" s="52">
        <f>(I83-H83)/H83</f>
        <v>2.3663305288700598</v>
      </c>
      <c r="N83" s="40">
        <f t="shared" si="38"/>
        <v>3.3265184597062332</v>
      </c>
      <c r="O83" s="143">
        <f t="shared" si="38"/>
        <v>2.6113635486981677</v>
      </c>
      <c r="P83" s="52">
        <f>(O83-N83)/N83</f>
        <v>-0.21498600403715218</v>
      </c>
    </row>
    <row r="84" spans="1:16" ht="20.100000000000001" customHeight="1">
      <c r="A84" s="38" t="s">
        <v>186</v>
      </c>
      <c r="B84" s="19"/>
      <c r="C84" s="140">
        <v>264.21000000000004</v>
      </c>
      <c r="D84" s="247">
        <f t="shared" si="40"/>
        <v>0</v>
      </c>
      <c r="E84" s="215">
        <f t="shared" si="41"/>
        <v>1.927395526277242E-3</v>
      </c>
      <c r="F84" s="52"/>
      <c r="H84" s="19"/>
      <c r="I84" s="140">
        <v>326.96499999999997</v>
      </c>
      <c r="J84" s="214">
        <f t="shared" si="42"/>
        <v>0</v>
      </c>
      <c r="K84" s="215">
        <f t="shared" si="43"/>
        <v>8.4798456969707482E-3</v>
      </c>
      <c r="L84" s="52"/>
      <c r="N84" s="40"/>
      <c r="O84" s="143">
        <f t="shared" ref="O84:O85" si="54">(I84/C84)*10</f>
        <v>12.375193974489987</v>
      </c>
      <c r="P84" s="52"/>
    </row>
    <row r="85" spans="1:16" ht="20.100000000000001" customHeight="1">
      <c r="A85" s="38" t="s">
        <v>182</v>
      </c>
      <c r="B85" s="19">
        <v>909.56</v>
      </c>
      <c r="C85" s="140">
        <v>817.43000000000006</v>
      </c>
      <c r="D85" s="247">
        <f t="shared" si="40"/>
        <v>5.6042436390639321E-3</v>
      </c>
      <c r="E85" s="215">
        <f t="shared" si="41"/>
        <v>5.9631010372234424E-3</v>
      </c>
      <c r="F85" s="52">
        <f t="shared" si="47"/>
        <v>-0.10129073398126555</v>
      </c>
      <c r="H85" s="19">
        <v>323.10800000000006</v>
      </c>
      <c r="I85" s="140">
        <v>318.54099999999994</v>
      </c>
      <c r="J85" s="214">
        <f t="shared" si="42"/>
        <v>7.8479071951965684E-3</v>
      </c>
      <c r="K85" s="215">
        <f t="shared" si="43"/>
        <v>8.2613690399851933E-3</v>
      </c>
      <c r="L85" s="52">
        <f t="shared" si="48"/>
        <v>-1.4134592767743665E-2</v>
      </c>
      <c r="N85" s="40">
        <f t="shared" ref="N85" si="55">(H85/B85)*10</f>
        <v>3.5523549848278297</v>
      </c>
      <c r="O85" s="143">
        <f t="shared" si="54"/>
        <v>3.896859669941156</v>
      </c>
      <c r="P85" s="52">
        <f t="shared" ref="P85" si="56">(O85-N85)/N85</f>
        <v>9.6979239570569878E-2</v>
      </c>
    </row>
    <row r="86" spans="1:16" ht="20.100000000000001" customHeight="1">
      <c r="A86" s="38" t="s">
        <v>237</v>
      </c>
      <c r="B86" s="19">
        <v>894.05000000000018</v>
      </c>
      <c r="C86" s="140">
        <v>943.82</v>
      </c>
      <c r="D86" s="247">
        <f t="shared" si="40"/>
        <v>5.5086789497175671E-3</v>
      </c>
      <c r="E86" s="215">
        <f t="shared" si="41"/>
        <v>6.8851082306157461E-3</v>
      </c>
      <c r="F86" s="52">
        <f t="shared" si="47"/>
        <v>5.5668027515239478E-2</v>
      </c>
      <c r="H86" s="19">
        <v>259.34999999999997</v>
      </c>
      <c r="I86" s="140">
        <v>274.28100000000001</v>
      </c>
      <c r="J86" s="214">
        <f t="shared" si="42"/>
        <v>6.2993015681265373E-3</v>
      </c>
      <c r="K86" s="215">
        <f t="shared" si="43"/>
        <v>7.1134847999352654E-3</v>
      </c>
      <c r="L86" s="52">
        <f t="shared" si="48"/>
        <v>5.7570850202429309E-2</v>
      </c>
      <c r="N86" s="40">
        <f t="shared" ref="N86:N92" si="57">(H86/B86)*10</f>
        <v>2.9008444717856934</v>
      </c>
      <c r="O86" s="143">
        <f t="shared" ref="O86:O92" si="58">(I86/C86)*10</f>
        <v>2.9060731919221885</v>
      </c>
      <c r="P86" s="52">
        <f t="shared" ref="P86:P92" si="59">(O86-N86)/N86</f>
        <v>1.8024820659469664E-3</v>
      </c>
    </row>
    <row r="87" spans="1:16" ht="20.100000000000001" customHeight="1">
      <c r="A87" s="38" t="s">
        <v>181</v>
      </c>
      <c r="B87" s="19">
        <v>631.15</v>
      </c>
      <c r="C87" s="140">
        <v>882.29</v>
      </c>
      <c r="D87" s="247">
        <f t="shared" si="40"/>
        <v>3.8888235771089327E-3</v>
      </c>
      <c r="E87" s="215">
        <f t="shared" si="41"/>
        <v>6.4362507054204895E-3</v>
      </c>
      <c r="F87" s="52">
        <f t="shared" si="47"/>
        <v>0.39790857957696268</v>
      </c>
      <c r="H87" s="19">
        <v>228.60600000000002</v>
      </c>
      <c r="I87" s="140">
        <v>241.70399999999998</v>
      </c>
      <c r="J87" s="214">
        <f t="shared" si="42"/>
        <v>5.5525665482287863E-3</v>
      </c>
      <c r="K87" s="215">
        <f t="shared" si="43"/>
        <v>6.2685994658162733E-3</v>
      </c>
      <c r="L87" s="52">
        <f t="shared" si="48"/>
        <v>5.7295084118526879E-2</v>
      </c>
      <c r="N87" s="40">
        <f t="shared" si="57"/>
        <v>3.6220549790065757</v>
      </c>
      <c r="O87" s="143">
        <f t="shared" si="58"/>
        <v>2.7395074181958314</v>
      </c>
      <c r="P87" s="52">
        <f t="shared" si="59"/>
        <v>-0.24365934971335013</v>
      </c>
    </row>
    <row r="88" spans="1:16" ht="20.100000000000001" customHeight="1">
      <c r="A88" s="38" t="s">
        <v>185</v>
      </c>
      <c r="B88" s="19">
        <v>64.98</v>
      </c>
      <c r="C88" s="140">
        <v>545.81000000000006</v>
      </c>
      <c r="D88" s="247">
        <f t="shared" si="40"/>
        <v>4.0037353408942165E-4</v>
      </c>
      <c r="E88" s="215">
        <f t="shared" si="41"/>
        <v>3.9816500215638373E-3</v>
      </c>
      <c r="F88" s="52">
        <f t="shared" si="47"/>
        <v>7.3996614342874736</v>
      </c>
      <c r="H88" s="19">
        <v>25.966999999999995</v>
      </c>
      <c r="I88" s="140">
        <v>226.73200000000003</v>
      </c>
      <c r="J88" s="214">
        <f t="shared" si="42"/>
        <v>6.3070739857158968E-4</v>
      </c>
      <c r="K88" s="215">
        <f t="shared" si="43"/>
        <v>5.8803002601672113E-3</v>
      </c>
      <c r="L88" s="52">
        <f t="shared" si="48"/>
        <v>7.7315438826202518</v>
      </c>
      <c r="N88" s="40">
        <f t="shared" si="57"/>
        <v>3.9961526623576478</v>
      </c>
      <c r="O88" s="143">
        <f t="shared" si="58"/>
        <v>4.154046279840971</v>
      </c>
      <c r="P88" s="52">
        <f t="shared" si="59"/>
        <v>3.9511407802465988E-2</v>
      </c>
    </row>
    <row r="89" spans="1:16" ht="20.100000000000001" customHeight="1">
      <c r="A89" s="38" t="s">
        <v>180</v>
      </c>
      <c r="B89" s="19">
        <v>690.25</v>
      </c>
      <c r="C89" s="140">
        <v>883.31999999999994</v>
      </c>
      <c r="D89" s="247">
        <f t="shared" si="40"/>
        <v>4.2529675577904474E-3</v>
      </c>
      <c r="E89" s="215">
        <f t="shared" si="41"/>
        <v>6.443764491394016E-3</v>
      </c>
      <c r="F89" s="52">
        <f t="shared" si="47"/>
        <v>0.27971024990945298</v>
      </c>
      <c r="H89" s="19">
        <v>252.5</v>
      </c>
      <c r="I89" s="140">
        <v>215.70599999999999</v>
      </c>
      <c r="J89" s="214">
        <f t="shared" si="42"/>
        <v>6.1329232541043029E-3</v>
      </c>
      <c r="K89" s="215">
        <f t="shared" si="43"/>
        <v>5.5943406661592907E-3</v>
      </c>
      <c r="L89" s="52">
        <f t="shared" si="48"/>
        <v>-0.14571881188118815</v>
      </c>
      <c r="N89" s="40">
        <f t="shared" ref="N89" si="60">(H89/B89)*10</f>
        <v>3.6580948931546544</v>
      </c>
      <c r="O89" s="143">
        <f t="shared" ref="O89" si="61">(I89/C89)*10</f>
        <v>2.4419915772313545</v>
      </c>
      <c r="P89" s="52">
        <f t="shared" ref="P89" si="62">(O89-N89)/N89</f>
        <v>-0.33244170844200305</v>
      </c>
    </row>
    <row r="90" spans="1:16" ht="20.100000000000001" customHeight="1">
      <c r="A90" s="38" t="s">
        <v>244</v>
      </c>
      <c r="B90" s="19">
        <v>240</v>
      </c>
      <c r="C90" s="140">
        <v>581.34</v>
      </c>
      <c r="D90" s="247">
        <f t="shared" si="40"/>
        <v>1.4787572819553892E-3</v>
      </c>
      <c r="E90" s="215">
        <f t="shared" si="41"/>
        <v>4.2408391629613256E-3</v>
      </c>
      <c r="F90" s="52">
        <f t="shared" si="47"/>
        <v>1.4222500000000002</v>
      </c>
      <c r="H90" s="19">
        <v>71.599999999999994</v>
      </c>
      <c r="I90" s="140">
        <v>178.53</v>
      </c>
      <c r="J90" s="214">
        <f t="shared" si="42"/>
        <v>1.7390784356192794E-3</v>
      </c>
      <c r="K90" s="215">
        <f t="shared" si="43"/>
        <v>4.6301801485791683E-3</v>
      </c>
      <c r="L90" s="52">
        <f t="shared" si="48"/>
        <v>1.4934357541899443</v>
      </c>
      <c r="N90" s="40">
        <f t="shared" si="57"/>
        <v>2.9833333333333329</v>
      </c>
      <c r="O90" s="143">
        <f t="shared" si="58"/>
        <v>3.0710083599958713</v>
      </c>
      <c r="P90" s="52">
        <f t="shared" si="59"/>
        <v>2.9388277093588277E-2</v>
      </c>
    </row>
    <row r="91" spans="1:16" ht="20.100000000000001" customHeight="1">
      <c r="A91" s="38" t="s">
        <v>239</v>
      </c>
      <c r="B91" s="19">
        <v>88.950000000000017</v>
      </c>
      <c r="C91" s="140">
        <v>96.81</v>
      </c>
      <c r="D91" s="247">
        <f t="shared" si="40"/>
        <v>5.4806441762471629E-4</v>
      </c>
      <c r="E91" s="215">
        <f t="shared" si="41"/>
        <v>7.0622293213315078E-4</v>
      </c>
      <c r="F91" s="52">
        <f t="shared" si="47"/>
        <v>8.8364249578414655E-2</v>
      </c>
      <c r="H91" s="19">
        <v>353.99099999999999</v>
      </c>
      <c r="I91" s="140">
        <v>171.458</v>
      </c>
      <c r="J91" s="214">
        <f t="shared" si="42"/>
        <v>8.5980183589846985E-3</v>
      </c>
      <c r="K91" s="215">
        <f t="shared" si="43"/>
        <v>4.4467676464184569E-3</v>
      </c>
      <c r="L91" s="52">
        <f t="shared" si="48"/>
        <v>-0.51564305307197078</v>
      </c>
      <c r="N91" s="40">
        <f t="shared" si="57"/>
        <v>39.796627318718372</v>
      </c>
      <c r="O91" s="143">
        <f t="shared" si="58"/>
        <v>17.710773680404916</v>
      </c>
      <c r="P91" s="52">
        <f t="shared" si="59"/>
        <v>-0.55496797408069198</v>
      </c>
    </row>
    <row r="92" spans="1:16" ht="20.100000000000001" customHeight="1">
      <c r="A92" s="38" t="s">
        <v>245</v>
      </c>
      <c r="B92" s="19">
        <v>507.77000000000004</v>
      </c>
      <c r="C92" s="140">
        <v>619.83999999999992</v>
      </c>
      <c r="D92" s="247">
        <f t="shared" si="40"/>
        <v>3.1286191044103671E-3</v>
      </c>
      <c r="E92" s="215">
        <f t="shared" si="41"/>
        <v>4.5216942697387883E-3</v>
      </c>
      <c r="F92" s="52">
        <f t="shared" si="47"/>
        <v>0.22071016405065261</v>
      </c>
      <c r="H92" s="19">
        <v>107.27999999999999</v>
      </c>
      <c r="I92" s="140">
        <v>170.417</v>
      </c>
      <c r="J92" s="214">
        <f t="shared" si="42"/>
        <v>2.6057029968329093E-3</v>
      </c>
      <c r="K92" s="215">
        <f t="shared" si="43"/>
        <v>4.4197692846043588E-3</v>
      </c>
      <c r="L92" s="52">
        <f t="shared" si="48"/>
        <v>0.5885253542132739</v>
      </c>
      <c r="N92" s="40">
        <f t="shared" si="57"/>
        <v>2.1127675916261297</v>
      </c>
      <c r="O92" s="143">
        <f t="shared" si="58"/>
        <v>2.7493708053691277</v>
      </c>
      <c r="P92" s="52">
        <f t="shared" si="59"/>
        <v>0.30131246629593783</v>
      </c>
    </row>
    <row r="93" spans="1:16" ht="20.100000000000001" customHeight="1">
      <c r="A93" s="38" t="s">
        <v>238</v>
      </c>
      <c r="B93" s="19">
        <v>1091.8800000000001</v>
      </c>
      <c r="C93" s="140">
        <v>1673.31</v>
      </c>
      <c r="D93" s="247">
        <f t="shared" si="40"/>
        <v>6.7276062542560439E-3</v>
      </c>
      <c r="E93" s="215">
        <f t="shared" si="41"/>
        <v>1.2206692434332429E-2</v>
      </c>
      <c r="F93" s="52">
        <f t="shared" si="47"/>
        <v>0.53250357182107899</v>
      </c>
      <c r="H93" s="19">
        <v>133.447</v>
      </c>
      <c r="I93" s="140">
        <v>151.01500000000001</v>
      </c>
      <c r="J93" s="214">
        <f t="shared" si="42"/>
        <v>3.2412681563978494E-3</v>
      </c>
      <c r="K93" s="215">
        <f t="shared" si="43"/>
        <v>3.9165779148472709E-3</v>
      </c>
      <c r="L93" s="52">
        <f t="shared" si="48"/>
        <v>0.13164777027583993</v>
      </c>
      <c r="N93" s="40">
        <f t="shared" ref="N93" si="63">(H93/B93)*10</f>
        <v>1.2221764296442832</v>
      </c>
      <c r="O93" s="143">
        <f t="shared" ref="O93" si="64">(I93/C93)*10</f>
        <v>0.90249266424033814</v>
      </c>
      <c r="P93" s="52">
        <f t="shared" ref="P93" si="65">(O93-N93)/N93</f>
        <v>-0.26156924454596919</v>
      </c>
    </row>
    <row r="94" spans="1:16" ht="20.100000000000001" customHeight="1">
      <c r="A94" s="38" t="s">
        <v>179</v>
      </c>
      <c r="B94" s="19">
        <v>671.56</v>
      </c>
      <c r="C94" s="140">
        <v>215.14</v>
      </c>
      <c r="D94" s="247">
        <f t="shared" si="40"/>
        <v>4.1378093344581713E-3</v>
      </c>
      <c r="E94" s="215">
        <f t="shared" si="41"/>
        <v>1.5694329265481463E-3</v>
      </c>
      <c r="F94" s="52">
        <f t="shared" si="47"/>
        <v>-0.67964143188992787</v>
      </c>
      <c r="H94" s="19">
        <v>368.50599999999991</v>
      </c>
      <c r="I94" s="140">
        <v>115.843</v>
      </c>
      <c r="J94" s="214">
        <f t="shared" si="42"/>
        <v>8.9505703630770681E-3</v>
      </c>
      <c r="K94" s="215">
        <f t="shared" si="43"/>
        <v>3.0043911888862187E-3</v>
      </c>
      <c r="L94" s="52">
        <f t="shared" si="48"/>
        <v>-0.68564148209255737</v>
      </c>
      <c r="N94" s="40">
        <f t="shared" ref="N94" si="66">(H94/B94)*10</f>
        <v>5.4873131216868174</v>
      </c>
      <c r="O94" s="143">
        <f t="shared" ref="O94" si="67">(I94/C94)*10</f>
        <v>5.3845402993399647</v>
      </c>
      <c r="P94" s="52">
        <f t="shared" ref="P94" si="68">(O94-N94)/N94</f>
        <v>-1.8729170373142475E-2</v>
      </c>
    </row>
    <row r="95" spans="1:16" ht="20.100000000000001" customHeight="1" thickBot="1">
      <c r="A95" s="8" t="s">
        <v>17</v>
      </c>
      <c r="B95" s="19">
        <f>B96-SUM(B68:B94)</f>
        <v>6177.7600000000675</v>
      </c>
      <c r="C95" s="140">
        <f>C96-SUM(C68:C94)</f>
        <v>4382.8199999999488</v>
      </c>
      <c r="D95" s="247">
        <f t="shared" si="40"/>
        <v>3.8064198275720107E-2</v>
      </c>
      <c r="E95" s="215">
        <f t="shared" si="41"/>
        <v>3.1972399456789376E-2</v>
      </c>
      <c r="F95" s="52">
        <f t="shared" si="47"/>
        <v>-0.29054867783793786</v>
      </c>
      <c r="H95" s="19">
        <f>H96-SUM(H68:H94)</f>
        <v>1844.8410000000222</v>
      </c>
      <c r="I95" s="140">
        <f>I96-SUM(I68:I94)</f>
        <v>1197.3630000000048</v>
      </c>
      <c r="J95" s="214">
        <f t="shared" si="42"/>
        <v>4.4808983243664051E-2</v>
      </c>
      <c r="K95" s="215">
        <f t="shared" si="43"/>
        <v>3.1053640246699273E-2</v>
      </c>
      <c r="L95" s="52">
        <f t="shared" si="48"/>
        <v>-0.35096683128790479</v>
      </c>
      <c r="N95" s="40">
        <f t="shared" ref="N95:O96" si="69">(H95/B95)*10</f>
        <v>2.9862620108259335</v>
      </c>
      <c r="O95" s="143">
        <f t="shared" si="69"/>
        <v>2.7319465549578097</v>
      </c>
      <c r="P95" s="52">
        <f t="shared" si="50"/>
        <v>-8.5161802596747285E-2</v>
      </c>
    </row>
    <row r="96" spans="1:16" s="1" customFormat="1" ht="26.25" customHeight="1" thickBot="1">
      <c r="A96" s="12" t="s">
        <v>18</v>
      </c>
      <c r="B96" s="17">
        <v>162298.44000000012</v>
      </c>
      <c r="C96" s="145">
        <v>137081.35999999999</v>
      </c>
      <c r="D96" s="243">
        <f>SUM(D68:D95)</f>
        <v>0.99999999999999956</v>
      </c>
      <c r="E96" s="244">
        <f>SUM(E68:E95)</f>
        <v>0.99999999999999989</v>
      </c>
      <c r="F96" s="57">
        <f t="shared" si="47"/>
        <v>-0.15537475283188251</v>
      </c>
      <c r="H96" s="17">
        <v>41171.231000000007</v>
      </c>
      <c r="I96" s="145">
        <v>38557.895000000004</v>
      </c>
      <c r="J96" s="266">
        <f>SUM(J68:J95)</f>
        <v>1.0000000000000002</v>
      </c>
      <c r="K96" s="243">
        <f>SUM(K68:K95)</f>
        <v>1</v>
      </c>
      <c r="L96" s="57">
        <f t="shared" si="48"/>
        <v>-6.3474808416585898E-2</v>
      </c>
      <c r="N96" s="37">
        <f t="shared" si="69"/>
        <v>2.5367607353465615</v>
      </c>
      <c r="O96" s="150">
        <f t="shared" si="69"/>
        <v>2.8127744720361698</v>
      </c>
      <c r="P96" s="57">
        <f t="shared" si="50"/>
        <v>0.10880558534500513</v>
      </c>
    </row>
  </sheetData>
  <mergeCells count="33">
    <mergeCell ref="N66:O66"/>
    <mergeCell ref="J37:K37"/>
    <mergeCell ref="N37:O37"/>
    <mergeCell ref="N65:O65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  <mergeCell ref="B5:C5"/>
    <mergeCell ref="B37:C37"/>
    <mergeCell ref="D37:E37"/>
    <mergeCell ref="H37:I37"/>
    <mergeCell ref="A4:A6"/>
    <mergeCell ref="B4:C4"/>
    <mergeCell ref="D4:E4"/>
    <mergeCell ref="H4:I4"/>
    <mergeCell ref="D5:E5"/>
    <mergeCell ref="A36:A38"/>
    <mergeCell ref="B36:C36"/>
    <mergeCell ref="D36:E36"/>
    <mergeCell ref="H36:I36"/>
    <mergeCell ref="J4:K4"/>
    <mergeCell ref="N4:O4"/>
    <mergeCell ref="J36:K36"/>
    <mergeCell ref="H5:I5"/>
    <mergeCell ref="J5:K5"/>
    <mergeCell ref="N5:O5"/>
    <mergeCell ref="N36:O36"/>
  </mergeCells>
  <conditionalFormatting sqref="Q7:Q33">
    <cfRule type="cellIs" dxfId="1" priority="2" operator="greaterThan">
      <formula>0</formula>
    </cfRule>
    <cfRule type="cellIs" dxfId="0" priority="3" operator="lessThan">
      <formula>0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82" fitToHeight="3" orientation="landscape" r:id="rId1"/>
  <ignoredErrors>
    <ignoredError sqref="J68:K95 D68:E95" evalError="1"/>
    <ignoredError sqref="B32:C32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FA09AE60-B460-4754-A6B9-C5CE5A5AC65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F68:F96 F39:F62</xm:sqref>
        </x14:conditionalFormatting>
        <x14:conditionalFormatting xmlns:xm="http://schemas.microsoft.com/office/excel/2006/main">
          <x14:cfRule type="iconSet" priority="5" id="{E82507B9-E11F-45CA-B284-BEC1B3235BB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L39:L62 L7:L33 L68:L96</xm:sqref>
        </x14:conditionalFormatting>
        <x14:conditionalFormatting xmlns:xm="http://schemas.microsoft.com/office/excel/2006/main">
          <x14:cfRule type="iconSet" priority="1" id="{1DAB83E1-3B4B-4484-9DCA-A3BD5509E64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P39:P62 P7:P33 P68:P96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>
    <pageSetUpPr fitToPage="1"/>
  </sheetPr>
  <dimension ref="A1:AG57"/>
  <sheetViews>
    <sheetView showGridLines="0" topLeftCell="A43" workbookViewId="0">
      <selection activeCell="E27" sqref="E27:J3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139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54"/>
      <c r="C5" s="454"/>
      <c r="D5" s="454"/>
      <c r="E5" s="440" t="s">
        <v>202</v>
      </c>
      <c r="F5" s="503"/>
      <c r="G5" s="503"/>
      <c r="H5" s="503"/>
      <c r="I5" s="503"/>
      <c r="J5" s="441"/>
      <c r="L5" s="504" t="s">
        <v>127</v>
      </c>
      <c r="M5" s="503"/>
      <c r="N5" s="503"/>
      <c r="O5" s="503"/>
      <c r="P5" s="503"/>
      <c r="Q5" s="441"/>
      <c r="S5" s="497" t="s">
        <v>152</v>
      </c>
      <c r="T5" s="497"/>
      <c r="U5" s="497"/>
    </row>
    <row r="6" spans="1:33" ht="18.75" customHeight="1">
      <c r="A6" s="480"/>
      <c r="B6" s="455"/>
      <c r="C6" s="455"/>
      <c r="D6" s="455"/>
      <c r="E6" s="505">
        <v>2025</v>
      </c>
      <c r="F6" s="499"/>
      <c r="G6" s="500"/>
      <c r="H6" s="506">
        <v>2026</v>
      </c>
      <c r="I6" s="507"/>
      <c r="J6" s="508"/>
      <c r="L6" s="498">
        <f>E6</f>
        <v>2025</v>
      </c>
      <c r="M6" s="499"/>
      <c r="N6" s="500"/>
      <c r="O6" s="505">
        <f>H6</f>
        <v>2026</v>
      </c>
      <c r="P6" s="499"/>
      <c r="Q6" s="509"/>
      <c r="S6" s="501" t="s">
        <v>126</v>
      </c>
      <c r="T6" s="502" t="s">
        <v>125</v>
      </c>
      <c r="U6" s="455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1" t="s">
        <v>29</v>
      </c>
      <c r="I7" s="352" t="s">
        <v>30</v>
      </c>
      <c r="J7" s="353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7"/>
      <c r="T7" s="445"/>
      <c r="U7" s="491"/>
    </row>
    <row r="8" spans="1:33" ht="24" customHeight="1" thickBot="1">
      <c r="A8" s="12" t="s">
        <v>20</v>
      </c>
      <c r="B8" s="13"/>
      <c r="C8" s="13"/>
      <c r="D8" s="13"/>
      <c r="E8" s="17">
        <v>265256.62999999989</v>
      </c>
      <c r="F8" s="339">
        <v>464092.83000000019</v>
      </c>
      <c r="G8" s="162">
        <v>729349.46000000008</v>
      </c>
      <c r="H8" s="17">
        <v>239526.85000000006</v>
      </c>
      <c r="I8" s="339">
        <v>363363.63</v>
      </c>
      <c r="J8" s="18">
        <v>602890.4800000001</v>
      </c>
      <c r="L8" s="333">
        <f t="shared" ref="L8:Q8" si="0">E8/E16</f>
        <v>0.45094739000979517</v>
      </c>
      <c r="M8" s="342">
        <f t="shared" si="0"/>
        <v>0.3540772152026212</v>
      </c>
      <c r="N8" s="337">
        <f t="shared" si="0"/>
        <v>0.38408411542619059</v>
      </c>
      <c r="O8" s="333">
        <f t="shared" si="0"/>
        <v>0.44596883315886032</v>
      </c>
      <c r="P8" s="342">
        <f t="shared" si="0"/>
        <v>0.30506067226419176</v>
      </c>
      <c r="Q8" s="334">
        <f t="shared" si="0"/>
        <v>0.34885205983960976</v>
      </c>
      <c r="S8" s="324">
        <f t="shared" ref="S8:S19" si="1">(H8-E8)/E8</f>
        <v>-9.6999573582759596E-2</v>
      </c>
      <c r="T8" s="328">
        <f t="shared" ref="T8:T19" si="2">(I8-F8)/F8</f>
        <v>-0.2170453699963435</v>
      </c>
      <c r="U8" s="164">
        <f t="shared" ref="U8:U19" si="3">(J8-G8)/G8</f>
        <v>-0.17338599249802689</v>
      </c>
    </row>
    <row r="9" spans="1:33" s="3" customFormat="1" ht="24" customHeight="1">
      <c r="A9" s="46"/>
      <c r="B9" s="177" t="s">
        <v>33</v>
      </c>
      <c r="C9" s="177"/>
      <c r="D9" s="178"/>
      <c r="E9" s="39">
        <v>205360.72999999989</v>
      </c>
      <c r="F9" s="153">
        <v>235792.17000000025</v>
      </c>
      <c r="G9" s="112">
        <v>441152.90000000014</v>
      </c>
      <c r="H9" s="39">
        <v>196239.11000000004</v>
      </c>
      <c r="I9" s="153">
        <v>214743.97000000003</v>
      </c>
      <c r="J9" s="20">
        <v>410983.08000000007</v>
      </c>
      <c r="K9"/>
      <c r="L9" s="344">
        <f t="shared" ref="L9:Q9" si="4">E9/E8</f>
        <v>0.77419640745643181</v>
      </c>
      <c r="M9" s="345">
        <f t="shared" si="4"/>
        <v>0.50807113309636809</v>
      </c>
      <c r="N9" s="346">
        <f t="shared" si="4"/>
        <v>0.60485806077103299</v>
      </c>
      <c r="O9" s="344">
        <f t="shared" si="4"/>
        <v>0.81927813103207425</v>
      </c>
      <c r="P9" s="345">
        <f t="shared" si="4"/>
        <v>0.59098916971960025</v>
      </c>
      <c r="Q9" s="346">
        <f t="shared" si="4"/>
        <v>0.68168779178599737</v>
      </c>
      <c r="R9"/>
      <c r="S9" s="325">
        <f t="shared" si="1"/>
        <v>-4.4417547600263473E-2</v>
      </c>
      <c r="T9" s="329">
        <f t="shared" si="2"/>
        <v>-8.926589886339395E-2</v>
      </c>
      <c r="U9" s="209">
        <f t="shared" si="3"/>
        <v>-6.8388579107153222E-2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18674.329999999998</v>
      </c>
      <c r="F10" s="154">
        <v>82432.969999999958</v>
      </c>
      <c r="G10" s="119">
        <v>101107.29999999996</v>
      </c>
      <c r="H10" s="19">
        <v>19121.89</v>
      </c>
      <c r="I10" s="154">
        <v>94327.040000000008</v>
      </c>
      <c r="J10" s="20">
        <v>113448.93000000001</v>
      </c>
      <c r="L10" s="344">
        <f t="shared" ref="L10:Q10" si="5">E10/E8</f>
        <v>7.0400992427597398E-2</v>
      </c>
      <c r="M10" s="345">
        <f t="shared" si="5"/>
        <v>0.17762172710145063</v>
      </c>
      <c r="N10" s="346">
        <f t="shared" si="5"/>
        <v>0.13862668795285041</v>
      </c>
      <c r="O10" s="344">
        <f t="shared" si="5"/>
        <v>7.983192698438607E-2</v>
      </c>
      <c r="P10" s="345">
        <f t="shared" si="5"/>
        <v>0.25959406008796204</v>
      </c>
      <c r="Q10" s="346">
        <f t="shared" si="5"/>
        <v>0.18817502309872267</v>
      </c>
      <c r="S10" s="325">
        <f t="shared" si="1"/>
        <v>2.3966589430517795E-2</v>
      </c>
      <c r="T10" s="329">
        <f t="shared" si="2"/>
        <v>0.1442877770872511</v>
      </c>
      <c r="U10" s="209">
        <f t="shared" si="3"/>
        <v>0.1220646778224723</v>
      </c>
    </row>
    <row r="11" spans="1:33" ht="24" customHeight="1" thickBot="1">
      <c r="A11" s="8"/>
      <c r="B11" t="s">
        <v>36</v>
      </c>
      <c r="E11" s="19">
        <v>41221.569999999978</v>
      </c>
      <c r="F11" s="154">
        <v>145867.69000000003</v>
      </c>
      <c r="G11" s="119">
        <v>187089.26</v>
      </c>
      <c r="H11" s="19">
        <v>24165.850000000002</v>
      </c>
      <c r="I11" s="154">
        <v>54292.62</v>
      </c>
      <c r="J11" s="20">
        <v>78458.47</v>
      </c>
      <c r="L11" s="344">
        <f t="shared" ref="L11:Q11" si="6">E11/E8</f>
        <v>0.15540260011597068</v>
      </c>
      <c r="M11" s="345">
        <f t="shared" si="6"/>
        <v>0.31430713980218133</v>
      </c>
      <c r="N11" s="346">
        <f t="shared" si="6"/>
        <v>0.25651525127611663</v>
      </c>
      <c r="O11" s="344">
        <f t="shared" si="6"/>
        <v>0.10088994198353961</v>
      </c>
      <c r="P11" s="345">
        <f t="shared" si="6"/>
        <v>0.14941677019243782</v>
      </c>
      <c r="Q11" s="346">
        <f t="shared" si="6"/>
        <v>0.13013718511527997</v>
      </c>
      <c r="S11" s="325">
        <f t="shared" si="1"/>
        <v>-0.41375716645435834</v>
      </c>
      <c r="T11" s="329">
        <f t="shared" si="2"/>
        <v>-0.62779543571300822</v>
      </c>
      <c r="U11" s="209">
        <f t="shared" si="3"/>
        <v>-0.58063616265305662</v>
      </c>
    </row>
    <row r="12" spans="1:33" ht="24" customHeight="1" thickBot="1">
      <c r="A12" s="12" t="s">
        <v>21</v>
      </c>
      <c r="B12" s="13"/>
      <c r="C12" s="13"/>
      <c r="D12" s="13"/>
      <c r="E12" s="17">
        <v>322964.16000000009</v>
      </c>
      <c r="F12" s="339">
        <v>846617.97000000114</v>
      </c>
      <c r="G12" s="162">
        <v>1169582.1300000013</v>
      </c>
      <c r="H12" s="17">
        <v>297566.39999999991</v>
      </c>
      <c r="I12" s="339">
        <v>827755.5900000009</v>
      </c>
      <c r="J12" s="18">
        <v>1125321.9900000007</v>
      </c>
      <c r="L12" s="333">
        <f t="shared" ref="L12:Q12" si="7">E12/E16</f>
        <v>0.54905260999020455</v>
      </c>
      <c r="M12" s="342">
        <f t="shared" si="7"/>
        <v>0.64592278479737897</v>
      </c>
      <c r="N12" s="334">
        <f t="shared" si="7"/>
        <v>0.61591588457380952</v>
      </c>
      <c r="O12" s="333">
        <f t="shared" si="7"/>
        <v>0.55403116684113962</v>
      </c>
      <c r="P12" s="342">
        <f t="shared" si="7"/>
        <v>0.69493932773580824</v>
      </c>
      <c r="Q12" s="334">
        <f t="shared" si="7"/>
        <v>0.65114794016039013</v>
      </c>
      <c r="S12" s="326">
        <f t="shared" si="1"/>
        <v>-7.8639561739606581E-2</v>
      </c>
      <c r="T12" s="330">
        <f t="shared" si="2"/>
        <v>-2.2279683007437479E-2</v>
      </c>
      <c r="U12" s="327">
        <f t="shared" si="3"/>
        <v>-3.7842695151302071E-2</v>
      </c>
    </row>
    <row r="13" spans="1:33" s="3" customFormat="1" ht="24" customHeight="1">
      <c r="A13" s="46"/>
      <c r="B13" s="3" t="s">
        <v>33</v>
      </c>
      <c r="E13" s="31">
        <v>301648.6700000001</v>
      </c>
      <c r="F13" s="340">
        <v>528100.57000000111</v>
      </c>
      <c r="G13" s="356">
        <v>829749.24000000115</v>
      </c>
      <c r="H13" s="31">
        <v>279090.2099999999</v>
      </c>
      <c r="I13" s="340">
        <v>496882.98000000103</v>
      </c>
      <c r="J13" s="354">
        <v>775973.19000000088</v>
      </c>
      <c r="K13"/>
      <c r="L13" s="335">
        <f>E13/G13</f>
        <v>0.36354196600409022</v>
      </c>
      <c r="M13" s="343">
        <f>F13/G13</f>
        <v>0.63645803399590983</v>
      </c>
      <c r="N13" s="336">
        <f>G13/$G$12</f>
        <v>0.70944076411290602</v>
      </c>
      <c r="O13" s="335">
        <f>H13/J13</f>
        <v>0.35966475852084479</v>
      </c>
      <c r="P13" s="343">
        <f>I13/J13</f>
        <v>0.64033524147915533</v>
      </c>
      <c r="Q13" s="336">
        <f>J13/$J$12</f>
        <v>0.6895565863775579</v>
      </c>
      <c r="R13"/>
      <c r="S13" s="325">
        <f t="shared" si="1"/>
        <v>-7.47838868309951E-2</v>
      </c>
      <c r="T13" s="329">
        <f t="shared" si="2"/>
        <v>-5.9112964032589511E-2</v>
      </c>
      <c r="U13" s="209">
        <f t="shared" si="3"/>
        <v>-6.4810002115820206E-2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12522.559999999998</v>
      </c>
      <c r="F14" s="154">
        <v>96628.45</v>
      </c>
      <c r="G14" s="119">
        <v>109151.01</v>
      </c>
      <c r="H14" s="19">
        <v>11457.28</v>
      </c>
      <c r="I14" s="154">
        <v>100473.30999999998</v>
      </c>
      <c r="J14" s="20">
        <v>111930.58999999998</v>
      </c>
      <c r="L14" s="344">
        <f>E14/G14</f>
        <v>0.11472692740085501</v>
      </c>
      <c r="M14" s="345">
        <f>F14/G14</f>
        <v>0.88527307259914501</v>
      </c>
      <c r="N14" s="409">
        <f t="shared" ref="N14:N15" si="8">G14/$G$12</f>
        <v>9.3324792847168311E-2</v>
      </c>
      <c r="O14" s="344">
        <f>H14/J14</f>
        <v>0.10236057899810948</v>
      </c>
      <c r="P14" s="345">
        <f>I14/J14</f>
        <v>0.89763942100189054</v>
      </c>
      <c r="Q14" s="409">
        <f t="shared" ref="Q14:Q15" si="9">J14/$J$12</f>
        <v>9.9465389457109879E-2</v>
      </c>
      <c r="S14" s="325">
        <f t="shared" si="1"/>
        <v>-8.5068867707561169E-2</v>
      </c>
      <c r="T14" s="329">
        <f t="shared" si="2"/>
        <v>3.979014462096811E-2</v>
      </c>
      <c r="U14" s="209">
        <f t="shared" si="3"/>
        <v>2.5465453778210457E-2</v>
      </c>
    </row>
    <row r="15" spans="1:33" ht="24" customHeight="1" thickBot="1">
      <c r="A15" s="8"/>
      <c r="B15" t="s">
        <v>36</v>
      </c>
      <c r="E15" s="19">
        <v>8792.9300000000039</v>
      </c>
      <c r="F15" s="154">
        <v>221888.95000000004</v>
      </c>
      <c r="G15" s="119">
        <v>230681.88000000003</v>
      </c>
      <c r="H15" s="19">
        <v>7018.9100000000035</v>
      </c>
      <c r="I15" s="154">
        <v>230399.29999999996</v>
      </c>
      <c r="J15" s="20">
        <v>237418.20999999996</v>
      </c>
      <c r="L15" s="347">
        <f>E15/G15</f>
        <v>3.8117124760731112E-2</v>
      </c>
      <c r="M15" s="348">
        <f>F15/G15</f>
        <v>0.96188287523926896</v>
      </c>
      <c r="N15" s="346">
        <f t="shared" si="8"/>
        <v>0.19723444303992554</v>
      </c>
      <c r="O15" s="347">
        <f>H15/J15</f>
        <v>2.9563486305452327E-2</v>
      </c>
      <c r="P15" s="348">
        <f>I15/J15</f>
        <v>0.97043651369454764</v>
      </c>
      <c r="Q15" s="346">
        <f t="shared" si="9"/>
        <v>0.21097802416533229</v>
      </c>
      <c r="S15" s="325">
        <f t="shared" si="1"/>
        <v>-0.20175527383932315</v>
      </c>
      <c r="T15" s="329">
        <f t="shared" si="2"/>
        <v>3.8354095596017365E-2</v>
      </c>
      <c r="U15" s="209">
        <f t="shared" si="3"/>
        <v>2.9201816805030062E-2</v>
      </c>
    </row>
    <row r="16" spans="1:33" ht="24" customHeight="1" thickBot="1">
      <c r="A16" s="12" t="s">
        <v>12</v>
      </c>
      <c r="B16" s="13"/>
      <c r="C16" s="13"/>
      <c r="D16" s="13"/>
      <c r="E16" s="17">
        <v>588220.79000000015</v>
      </c>
      <c r="F16" s="339">
        <v>1310710.8000000012</v>
      </c>
      <c r="G16" s="162">
        <v>1898931.5900000012</v>
      </c>
      <c r="H16" s="17">
        <v>537093.25</v>
      </c>
      <c r="I16" s="339">
        <v>1191119.2200000009</v>
      </c>
      <c r="J16" s="18">
        <v>1728212.4700000009</v>
      </c>
      <c r="L16" s="333">
        <f>L8+L12</f>
        <v>0.99999999999999978</v>
      </c>
      <c r="M16" s="342">
        <f t="shared" ref="M16:N16" si="10">M8+M12</f>
        <v>1.0000000000000002</v>
      </c>
      <c r="N16" s="337">
        <f t="shared" si="10"/>
        <v>1</v>
      </c>
      <c r="O16" s="333">
        <f t="shared" ref="O16:Q16" si="11">O8+O12</f>
        <v>1</v>
      </c>
      <c r="P16" s="342">
        <f t="shared" si="11"/>
        <v>1</v>
      </c>
      <c r="Q16" s="334">
        <f t="shared" si="11"/>
        <v>0.99999999999999989</v>
      </c>
      <c r="S16" s="326">
        <f t="shared" si="1"/>
        <v>-8.6918961160825578E-2</v>
      </c>
      <c r="T16" s="330">
        <f t="shared" si="2"/>
        <v>-9.1241775073494624E-2</v>
      </c>
      <c r="U16" s="327">
        <f t="shared" si="3"/>
        <v>-8.9902722614667877E-2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507009.4</v>
      </c>
      <c r="F17" s="341">
        <f t="shared" ref="F17:G17" si="12">F9+F13</f>
        <v>763892.74000000139</v>
      </c>
      <c r="G17" s="323">
        <f t="shared" si="12"/>
        <v>1270902.1400000013</v>
      </c>
      <c r="H17" s="180">
        <f>H9+H13</f>
        <v>475329.31999999995</v>
      </c>
      <c r="I17" s="341">
        <f t="shared" ref="I17:J17" si="13">I9+I13</f>
        <v>711626.95000000112</v>
      </c>
      <c r="J17" s="355">
        <f t="shared" si="13"/>
        <v>1186956.2700000009</v>
      </c>
      <c r="K17"/>
      <c r="L17" s="335">
        <f t="shared" ref="L17:Q17" si="14">E17/E16</f>
        <v>0.86193723278634859</v>
      </c>
      <c r="M17" s="343">
        <f t="shared" si="14"/>
        <v>0.5828080000561533</v>
      </c>
      <c r="N17" s="338">
        <f t="shared" si="14"/>
        <v>0.66927220901096307</v>
      </c>
      <c r="O17" s="335">
        <f t="shared" si="14"/>
        <v>0.88500333973662848</v>
      </c>
      <c r="P17" s="343">
        <f t="shared" si="14"/>
        <v>0.59744393176696498</v>
      </c>
      <c r="Q17" s="336">
        <f t="shared" si="14"/>
        <v>0.6868115411758372</v>
      </c>
      <c r="R17"/>
      <c r="S17" s="325">
        <f t="shared" si="1"/>
        <v>-6.2484206407218627E-2</v>
      </c>
      <c r="T17" s="329">
        <f t="shared" si="2"/>
        <v>-6.842032560749324E-2</v>
      </c>
      <c r="U17" s="209">
        <f t="shared" si="3"/>
        <v>-6.605219029688647E-2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31196.889999999996</v>
      </c>
      <c r="F18" s="154">
        <f t="shared" ref="F18:G18" si="15">F10+F14</f>
        <v>179061.41999999995</v>
      </c>
      <c r="G18" s="119">
        <f t="shared" si="15"/>
        <v>210258.30999999994</v>
      </c>
      <c r="H18" s="19">
        <f>H10+H14</f>
        <v>30579.17</v>
      </c>
      <c r="I18" s="154">
        <f t="shared" ref="I18:J18" si="16">I10+I14</f>
        <v>194800.34999999998</v>
      </c>
      <c r="J18" s="20">
        <f t="shared" si="16"/>
        <v>225379.52</v>
      </c>
      <c r="L18" s="344">
        <f t="shared" ref="L18:Q18" si="17">E18/E16</f>
        <v>5.3036020709162607E-2</v>
      </c>
      <c r="M18" s="345">
        <f t="shared" si="17"/>
        <v>0.13661398074998679</v>
      </c>
      <c r="N18" s="322">
        <f t="shared" si="17"/>
        <v>0.11072453115596428</v>
      </c>
      <c r="O18" s="344">
        <f t="shared" si="17"/>
        <v>5.6934563970036857E-2</v>
      </c>
      <c r="P18" s="345">
        <f t="shared" si="17"/>
        <v>0.16354395658228052</v>
      </c>
      <c r="Q18" s="346">
        <f t="shared" si="17"/>
        <v>0.13041192788060363</v>
      </c>
      <c r="S18" s="325">
        <f t="shared" si="1"/>
        <v>-1.9800691671509486E-2</v>
      </c>
      <c r="T18" s="329">
        <f t="shared" si="2"/>
        <v>8.7896823335814195E-2</v>
      </c>
      <c r="U18" s="209">
        <f t="shared" si="3"/>
        <v>7.1917300200881731E-2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50014.499999999985</v>
      </c>
      <c r="F19" s="155">
        <f t="shared" ref="F19:G19" si="18">F11+F15</f>
        <v>367756.64000000007</v>
      </c>
      <c r="G19" s="123">
        <f t="shared" si="18"/>
        <v>417771.14</v>
      </c>
      <c r="H19" s="21">
        <f>H11+H15</f>
        <v>31184.760000000006</v>
      </c>
      <c r="I19" s="155">
        <f t="shared" ref="I19:J19" si="19">I11+I15</f>
        <v>284691.92</v>
      </c>
      <c r="J19" s="22">
        <f t="shared" si="19"/>
        <v>315876.67999999993</v>
      </c>
      <c r="L19" s="347">
        <f t="shared" ref="L19:Q19" si="20">E19/E16</f>
        <v>8.5026746504488521E-2</v>
      </c>
      <c r="M19" s="348">
        <f t="shared" si="20"/>
        <v>0.28057801919386011</v>
      </c>
      <c r="N19" s="350">
        <f t="shared" si="20"/>
        <v>0.22000325983307262</v>
      </c>
      <c r="O19" s="347">
        <f t="shared" si="20"/>
        <v>5.8062096293334545E-2</v>
      </c>
      <c r="P19" s="348">
        <f t="shared" si="20"/>
        <v>0.23901211165075464</v>
      </c>
      <c r="Q19" s="349">
        <f t="shared" si="20"/>
        <v>0.18277653094355914</v>
      </c>
      <c r="S19" s="331">
        <f t="shared" si="1"/>
        <v>-0.37648561917044027</v>
      </c>
      <c r="T19" s="332">
        <f t="shared" si="2"/>
        <v>-0.22586871578987688</v>
      </c>
      <c r="U19" s="208">
        <f t="shared" si="3"/>
        <v>-0.24390018898864119</v>
      </c>
    </row>
    <row r="20" spans="1:33" ht="6.75" customHeight="1"/>
    <row r="21" spans="1:33">
      <c r="H21" s="119"/>
    </row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54"/>
      <c r="C24" s="454"/>
      <c r="D24" s="454"/>
      <c r="E24" s="440" t="str">
        <f>E5</f>
        <v>jan-ago</v>
      </c>
      <c r="F24" s="503"/>
      <c r="G24" s="503"/>
      <c r="H24" s="503"/>
      <c r="I24" s="503"/>
      <c r="J24" s="441"/>
      <c r="L24" s="504" t="s">
        <v>127</v>
      </c>
      <c r="M24" s="503"/>
      <c r="N24" s="503"/>
      <c r="O24" s="503"/>
      <c r="P24" s="503"/>
      <c r="Q24" s="441"/>
      <c r="S24" s="497" t="s">
        <v>152</v>
      </c>
      <c r="T24" s="497"/>
      <c r="U24" s="497"/>
    </row>
    <row r="25" spans="1:33" ht="18.75" customHeight="1">
      <c r="A25" s="480"/>
      <c r="B25" s="455"/>
      <c r="C25" s="455"/>
      <c r="D25" s="455"/>
      <c r="E25" s="505">
        <f>E6</f>
        <v>2025</v>
      </c>
      <c r="F25" s="499"/>
      <c r="G25" s="500"/>
      <c r="H25" s="506">
        <f>H6</f>
        <v>2026</v>
      </c>
      <c r="I25" s="507"/>
      <c r="J25" s="508"/>
      <c r="L25" s="498">
        <f>L6</f>
        <v>2025</v>
      </c>
      <c r="M25" s="499"/>
      <c r="N25" s="500"/>
      <c r="O25" s="505">
        <f>O6</f>
        <v>2026</v>
      </c>
      <c r="P25" s="499"/>
      <c r="Q25" s="509"/>
      <c r="S25" s="501" t="s">
        <v>126</v>
      </c>
      <c r="T25" s="502" t="s">
        <v>125</v>
      </c>
      <c r="U25" s="455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1" t="s">
        <v>29</v>
      </c>
      <c r="I26" s="352" t="s">
        <v>30</v>
      </c>
      <c r="J26" s="353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7"/>
      <c r="T26" s="445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54872.248999999996</v>
      </c>
      <c r="F27" s="339">
        <v>86830.949999999983</v>
      </c>
      <c r="G27" s="162">
        <v>141703.19899999996</v>
      </c>
      <c r="H27" s="17">
        <v>52339.041000000012</v>
      </c>
      <c r="I27" s="339">
        <v>78111.137000000002</v>
      </c>
      <c r="J27" s="18">
        <v>130450.178</v>
      </c>
      <c r="L27" s="333">
        <f t="shared" ref="L27:Q27" si="21">E27/E35</f>
        <v>0.38557295451004631</v>
      </c>
      <c r="M27" s="342">
        <f t="shared" si="21"/>
        <v>0.32026438300902499</v>
      </c>
      <c r="N27" s="337">
        <f t="shared" si="21"/>
        <v>0.34274497942548549</v>
      </c>
      <c r="O27" s="333">
        <f t="shared" si="21"/>
        <v>0.38649993036744601</v>
      </c>
      <c r="P27" s="342">
        <f t="shared" si="21"/>
        <v>0.30561183745630749</v>
      </c>
      <c r="Q27" s="334">
        <f t="shared" si="21"/>
        <v>0.33362589475395377</v>
      </c>
      <c r="S27" s="324">
        <f t="shared" ref="S27:S38" si="22">(H27-E27)/E27</f>
        <v>-4.6165558112990487E-2</v>
      </c>
      <c r="T27" s="328">
        <f t="shared" ref="T27:T38" si="23">(I27-F27)/F27</f>
        <v>-0.10042286765260523</v>
      </c>
      <c r="U27" s="164">
        <f t="shared" ref="U27:U38" si="24">(J27-G27)/G27</f>
        <v>-7.9412610861381946E-2</v>
      </c>
    </row>
    <row r="28" spans="1:33" ht="24" customHeight="1">
      <c r="A28" s="46"/>
      <c r="B28" s="177" t="s">
        <v>33</v>
      </c>
      <c r="C28" s="177"/>
      <c r="D28" s="178"/>
      <c r="E28" s="39">
        <v>48168.364999999991</v>
      </c>
      <c r="F28" s="153">
        <v>65647.25999999998</v>
      </c>
      <c r="G28" s="112">
        <v>113815.62499999997</v>
      </c>
      <c r="H28" s="39">
        <v>46083.577000000005</v>
      </c>
      <c r="I28" s="153">
        <v>58980.684000000008</v>
      </c>
      <c r="J28" s="20">
        <v>105064.26100000001</v>
      </c>
      <c r="L28" s="344">
        <f t="shared" ref="L28:Q28" si="25">E28/E27</f>
        <v>0.87782742420490167</v>
      </c>
      <c r="M28" s="345">
        <f t="shared" si="25"/>
        <v>0.75603526162042445</v>
      </c>
      <c r="N28" s="346">
        <f t="shared" si="25"/>
        <v>0.80319728702807902</v>
      </c>
      <c r="O28" s="344">
        <f t="shared" si="25"/>
        <v>0.8804818758524825</v>
      </c>
      <c r="P28" s="345">
        <f t="shared" si="25"/>
        <v>0.75508674262416642</v>
      </c>
      <c r="Q28" s="346">
        <f t="shared" si="25"/>
        <v>0.80539760551342454</v>
      </c>
      <c r="S28" s="325">
        <f t="shared" si="22"/>
        <v>-4.3281269771145159E-2</v>
      </c>
      <c r="T28" s="329">
        <f t="shared" si="23"/>
        <v>-0.10155147374010695</v>
      </c>
      <c r="U28" s="209">
        <f t="shared" si="24"/>
        <v>-7.6890708107959338E-2</v>
      </c>
    </row>
    <row r="29" spans="1:33" ht="24" customHeight="1">
      <c r="A29" s="8"/>
      <c r="B29" t="s">
        <v>37</v>
      </c>
      <c r="E29" s="19">
        <v>3196.3870000000034</v>
      </c>
      <c r="F29" s="154">
        <v>12789.543999999996</v>
      </c>
      <c r="G29" s="119">
        <v>15985.931</v>
      </c>
      <c r="H29" s="19">
        <v>3582.9860000000031</v>
      </c>
      <c r="I29" s="154">
        <v>15461.239999999985</v>
      </c>
      <c r="J29" s="20">
        <v>19044.225999999988</v>
      </c>
      <c r="L29" s="344">
        <f t="shared" ref="L29:Q29" si="26">E29/E27</f>
        <v>5.8251430518184218E-2</v>
      </c>
      <c r="M29" s="345">
        <f t="shared" si="26"/>
        <v>0.14729245735535543</v>
      </c>
      <c r="N29" s="346">
        <f t="shared" si="26"/>
        <v>0.11281277425501174</v>
      </c>
      <c r="O29" s="344">
        <f t="shared" si="26"/>
        <v>6.845723443805557E-2</v>
      </c>
      <c r="P29" s="345">
        <f t="shared" si="26"/>
        <v>0.19793899556218192</v>
      </c>
      <c r="Q29" s="346">
        <f t="shared" si="26"/>
        <v>0.14598850144918918</v>
      </c>
      <c r="S29" s="325">
        <f t="shared" si="22"/>
        <v>0.12094874619374917</v>
      </c>
      <c r="T29" s="329">
        <f t="shared" si="23"/>
        <v>0.20889689264918201</v>
      </c>
      <c r="U29" s="209">
        <f t="shared" si="24"/>
        <v>0.19131166023423893</v>
      </c>
    </row>
    <row r="30" spans="1:33" ht="24" customHeight="1" thickBot="1">
      <c r="A30" s="8"/>
      <c r="B30" t="s">
        <v>36</v>
      </c>
      <c r="E30" s="19">
        <v>3507.4970000000003</v>
      </c>
      <c r="F30" s="154">
        <v>8394.1460000000006</v>
      </c>
      <c r="G30" s="119">
        <v>11901.643</v>
      </c>
      <c r="H30" s="19">
        <v>2672.4779999999996</v>
      </c>
      <c r="I30" s="154">
        <v>3669.2130000000002</v>
      </c>
      <c r="J30" s="20">
        <v>6341.6909999999998</v>
      </c>
      <c r="L30" s="344">
        <f t="shared" ref="L30:Q30" si="27">E30/E27</f>
        <v>6.3921145276914032E-2</v>
      </c>
      <c r="M30" s="345">
        <f t="shared" si="27"/>
        <v>9.6672281024220083E-2</v>
      </c>
      <c r="N30" s="346">
        <f t="shared" si="27"/>
        <v>8.3989938716909296E-2</v>
      </c>
      <c r="O30" s="344">
        <f t="shared" si="27"/>
        <v>5.1060889709461793E-2</v>
      </c>
      <c r="P30" s="345">
        <f t="shared" si="27"/>
        <v>4.697426181365149E-2</v>
      </c>
      <c r="Q30" s="346">
        <f t="shared" si="27"/>
        <v>4.8613893037386273E-2</v>
      </c>
      <c r="S30" s="325">
        <f t="shared" si="22"/>
        <v>-0.23806691780491918</v>
      </c>
      <c r="T30" s="329">
        <f t="shared" si="23"/>
        <v>-0.56288430055898486</v>
      </c>
      <c r="U30" s="209">
        <f t="shared" si="24"/>
        <v>-0.46715835788386528</v>
      </c>
    </row>
    <row r="31" spans="1:33" ht="24" customHeight="1" thickBot="1">
      <c r="A31" s="12" t="s">
        <v>21</v>
      </c>
      <c r="B31" s="13"/>
      <c r="C31" s="13"/>
      <c r="D31" s="13"/>
      <c r="E31" s="17">
        <v>87441.282999999981</v>
      </c>
      <c r="F31" s="339">
        <v>184291.76800000033</v>
      </c>
      <c r="G31" s="162">
        <v>271733.05100000033</v>
      </c>
      <c r="H31" s="17">
        <v>83078.942000000054</v>
      </c>
      <c r="I31" s="339">
        <v>177478.23299999986</v>
      </c>
      <c r="J31" s="18">
        <v>260557.17499999993</v>
      </c>
      <c r="L31" s="333">
        <f t="shared" ref="L31:Q31" si="28">E31/E35</f>
        <v>0.61442704548995397</v>
      </c>
      <c r="M31" s="342">
        <f t="shared" si="28"/>
        <v>0.67973561699097496</v>
      </c>
      <c r="N31" s="334">
        <f t="shared" si="28"/>
        <v>0.65725502057451457</v>
      </c>
      <c r="O31" s="333">
        <f t="shared" si="28"/>
        <v>0.61350006963255399</v>
      </c>
      <c r="P31" s="342">
        <f t="shared" si="28"/>
        <v>0.6943881625436924</v>
      </c>
      <c r="Q31" s="334">
        <f t="shared" si="28"/>
        <v>0.66637410524604634</v>
      </c>
      <c r="S31" s="326">
        <f t="shared" si="22"/>
        <v>-4.9888803667255531E-2</v>
      </c>
      <c r="T31" s="330">
        <f t="shared" si="23"/>
        <v>-3.6971456044637092E-2</v>
      </c>
      <c r="U31" s="327">
        <f t="shared" si="24"/>
        <v>-4.1128143811995775E-2</v>
      </c>
    </row>
    <row r="32" spans="1:33" ht="24" customHeight="1">
      <c r="A32" s="46"/>
      <c r="B32" s="3" t="s">
        <v>33</v>
      </c>
      <c r="C32" s="3"/>
      <c r="D32" s="3"/>
      <c r="E32" s="19">
        <v>84648.411999999982</v>
      </c>
      <c r="F32" s="154">
        <v>153420.18900000033</v>
      </c>
      <c r="G32" s="119">
        <v>238068.60100000032</v>
      </c>
      <c r="H32" s="19">
        <v>80490.300000000061</v>
      </c>
      <c r="I32" s="154">
        <v>145428.68599999984</v>
      </c>
      <c r="J32" s="20">
        <v>225918.98599999992</v>
      </c>
      <c r="L32" s="335">
        <f>E32/G32</f>
        <v>0.35556310930730367</v>
      </c>
      <c r="M32" s="343">
        <f>F32/G32</f>
        <v>0.64443689069269627</v>
      </c>
      <c r="N32" s="336">
        <f t="shared" ref="N32:N34" si="29">L32+M32</f>
        <v>1</v>
      </c>
      <c r="O32" s="335">
        <f>H32/J32</f>
        <v>0.35627948507169777</v>
      </c>
      <c r="P32" s="343">
        <f>I32/J32</f>
        <v>0.64372051492830218</v>
      </c>
      <c r="Q32" s="336">
        <f t="shared" ref="Q32:Q34" si="30">O32+P32</f>
        <v>1</v>
      </c>
      <c r="S32" s="325">
        <f t="shared" si="22"/>
        <v>-4.9122150100109639E-2</v>
      </c>
      <c r="T32" s="329">
        <f t="shared" si="23"/>
        <v>-5.2088992016562266E-2</v>
      </c>
      <c r="U32" s="209">
        <f t="shared" si="24"/>
        <v>-5.1034092479925068E-2</v>
      </c>
    </row>
    <row r="33" spans="1:21" ht="24" customHeight="1">
      <c r="A33" s="8"/>
      <c r="B33" s="3" t="s">
        <v>37</v>
      </c>
      <c r="D33" s="3"/>
      <c r="E33" s="19">
        <v>1806.3109999999997</v>
      </c>
      <c r="F33" s="154">
        <v>11858.463999999996</v>
      </c>
      <c r="G33" s="119">
        <v>13664.774999999996</v>
      </c>
      <c r="H33" s="19">
        <v>1704.0440000000006</v>
      </c>
      <c r="I33" s="154">
        <v>12215.795</v>
      </c>
      <c r="J33" s="20">
        <v>13919.839</v>
      </c>
      <c r="L33" s="344">
        <f>E33/G33</f>
        <v>0.13218739423078685</v>
      </c>
      <c r="M33" s="345">
        <f>F33/G33</f>
        <v>0.86781260576921315</v>
      </c>
      <c r="N33" s="346">
        <f t="shared" si="29"/>
        <v>1</v>
      </c>
      <c r="O33" s="344">
        <f>H33/J33</f>
        <v>0.12241836992511196</v>
      </c>
      <c r="P33" s="345">
        <f>I33/J33</f>
        <v>0.8775816300748881</v>
      </c>
      <c r="Q33" s="346">
        <f t="shared" si="30"/>
        <v>1</v>
      </c>
      <c r="S33" s="325">
        <f t="shared" si="22"/>
        <v>-5.6616496273343385E-2</v>
      </c>
      <c r="T33" s="329">
        <f t="shared" si="23"/>
        <v>3.0132991928803247E-2</v>
      </c>
      <c r="U33" s="209">
        <f t="shared" si="24"/>
        <v>1.8665803132507049E-2</v>
      </c>
    </row>
    <row r="34" spans="1:21" ht="24" customHeight="1" thickBot="1">
      <c r="A34" s="8"/>
      <c r="B34" t="s">
        <v>36</v>
      </c>
      <c r="E34" s="19">
        <v>986.56</v>
      </c>
      <c r="F34" s="154">
        <v>19013.114999999998</v>
      </c>
      <c r="G34" s="119">
        <v>19999.674999999999</v>
      </c>
      <c r="H34" s="19">
        <v>884.59799999999984</v>
      </c>
      <c r="I34" s="154">
        <v>19833.752000000004</v>
      </c>
      <c r="J34" s="20">
        <v>20718.350000000002</v>
      </c>
      <c r="L34" s="347">
        <f>E34/G34</f>
        <v>4.9328801593025884E-2</v>
      </c>
      <c r="M34" s="348">
        <f>F34/G34</f>
        <v>0.95067119840697401</v>
      </c>
      <c r="N34" s="349">
        <f t="shared" si="29"/>
        <v>0.99999999999999989</v>
      </c>
      <c r="O34" s="347">
        <f>H34/J34</f>
        <v>4.2696353715426169E-2</v>
      </c>
      <c r="P34" s="348">
        <f>I34/J34</f>
        <v>0.95730364628457387</v>
      </c>
      <c r="Q34" s="349">
        <f t="shared" si="30"/>
        <v>1</v>
      </c>
      <c r="S34" s="325">
        <f t="shared" si="22"/>
        <v>-0.10335103795004877</v>
      </c>
      <c r="T34" s="329">
        <f t="shared" si="23"/>
        <v>4.3161628170870797E-2</v>
      </c>
      <c r="U34" s="209">
        <f t="shared" si="24"/>
        <v>3.5934333932926554E-2</v>
      </c>
    </row>
    <row r="35" spans="1:21" ht="24" customHeight="1" thickBot="1">
      <c r="A35" s="12" t="s">
        <v>12</v>
      </c>
      <c r="B35" s="13"/>
      <c r="C35" s="13"/>
      <c r="D35" s="13"/>
      <c r="E35" s="17">
        <v>142313.53199999995</v>
      </c>
      <c r="F35" s="339">
        <v>271122.71800000034</v>
      </c>
      <c r="G35" s="162">
        <v>413436.25000000029</v>
      </c>
      <c r="H35" s="17">
        <v>135417.98300000007</v>
      </c>
      <c r="I35" s="339">
        <v>255589.36999999988</v>
      </c>
      <c r="J35" s="18">
        <v>391007.35299999989</v>
      </c>
      <c r="L35" s="333">
        <f>L27+L31</f>
        <v>1.0000000000000002</v>
      </c>
      <c r="M35" s="342">
        <f t="shared" ref="M35:Q35" si="31">M27+M31</f>
        <v>1</v>
      </c>
      <c r="N35" s="337">
        <f t="shared" si="31"/>
        <v>1</v>
      </c>
      <c r="O35" s="333">
        <f t="shared" si="31"/>
        <v>1</v>
      </c>
      <c r="P35" s="342">
        <f t="shared" si="31"/>
        <v>0.99999999999999989</v>
      </c>
      <c r="Q35" s="334">
        <f t="shared" si="31"/>
        <v>1</v>
      </c>
      <c r="S35" s="326">
        <f t="shared" si="22"/>
        <v>-4.8453220878530968E-2</v>
      </c>
      <c r="T35" s="330">
        <f t="shared" si="23"/>
        <v>-5.7292683234314745E-2</v>
      </c>
      <c r="U35" s="327">
        <f t="shared" si="24"/>
        <v>-5.424995268315342E-2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132816.77699999997</v>
      </c>
      <c r="F36" s="341">
        <f t="shared" ref="F36:G36" si="32">F28+F32</f>
        <v>219067.44900000031</v>
      </c>
      <c r="G36" s="323">
        <f t="shared" si="32"/>
        <v>351884.22600000026</v>
      </c>
      <c r="H36" s="180">
        <f>H28+H32</f>
        <v>126573.87700000007</v>
      </c>
      <c r="I36" s="341">
        <f t="shared" ref="I36:J36" si="33">I28+I32</f>
        <v>204409.36999999985</v>
      </c>
      <c r="J36" s="355">
        <f t="shared" si="33"/>
        <v>330983.24699999992</v>
      </c>
      <c r="L36" s="335">
        <f>E36/E35</f>
        <v>0.93326878430647076</v>
      </c>
      <c r="M36" s="343">
        <f t="shared" ref="M36" si="34">F36/F35</f>
        <v>0.80800108016031336</v>
      </c>
      <c r="N36" s="338">
        <f t="shared" ref="N36" si="35">G36/G35</f>
        <v>0.85112088260281971</v>
      </c>
      <c r="O36" s="335">
        <f t="shared" ref="O36" si="36">H36/H35</f>
        <v>0.934690313619573</v>
      </c>
      <c r="P36" s="343">
        <f t="shared" ref="P36" si="37">I36/I35</f>
        <v>0.79975693042320162</v>
      </c>
      <c r="Q36" s="336">
        <f t="shared" ref="Q36" si="38">J36/J35</f>
        <v>0.8464885492831129</v>
      </c>
      <c r="S36" s="325">
        <f t="shared" si="22"/>
        <v>-4.7003851027042375E-2</v>
      </c>
      <c r="T36" s="329">
        <f t="shared" si="23"/>
        <v>-6.6911259828476122E-2</v>
      </c>
      <c r="U36" s="209">
        <f t="shared" si="24"/>
        <v>-5.9397317230128768E-2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5002.698000000003</v>
      </c>
      <c r="F37" s="154">
        <f t="shared" ref="F37:G37" si="39">F29+F33</f>
        <v>24648.007999999994</v>
      </c>
      <c r="G37" s="119">
        <f t="shared" si="39"/>
        <v>29650.705999999998</v>
      </c>
      <c r="H37" s="19">
        <f>H29+H33</f>
        <v>5287.0300000000034</v>
      </c>
      <c r="I37" s="154">
        <f t="shared" ref="I37:J37" si="40">I29+I33</f>
        <v>27677.034999999985</v>
      </c>
      <c r="J37" s="20">
        <f t="shared" si="40"/>
        <v>32964.064999999988</v>
      </c>
      <c r="L37" s="344">
        <f>E37/E35</f>
        <v>3.5152651541246305E-2</v>
      </c>
      <c r="M37" s="345">
        <f t="shared" ref="M37" si="41">F37/F35</f>
        <v>9.0910891502644059E-2</v>
      </c>
      <c r="N37" s="322">
        <f t="shared" ref="N37" si="42">G37/G35</f>
        <v>7.1717721897874162E-2</v>
      </c>
      <c r="O37" s="344">
        <f t="shared" ref="O37" si="43">H37/H35</f>
        <v>3.9042303561706432E-2</v>
      </c>
      <c r="P37" s="345">
        <f t="shared" ref="P37" si="44">I37/I35</f>
        <v>0.10828711303603901</v>
      </c>
      <c r="Q37" s="346">
        <f t="shared" ref="Q37" si="45">J37/J35</f>
        <v>8.4305486193759632E-2</v>
      </c>
      <c r="S37" s="325">
        <f t="shared" si="22"/>
        <v>5.6835731439315376E-2</v>
      </c>
      <c r="T37" s="329">
        <f t="shared" si="23"/>
        <v>0.12289135089537424</v>
      </c>
      <c r="U37" s="209">
        <f t="shared" si="24"/>
        <v>0.11174637797831828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4494.0570000000007</v>
      </c>
      <c r="F38" s="155">
        <f t="shared" ref="F38:G38" si="46">F30+F34</f>
        <v>27407.260999999999</v>
      </c>
      <c r="G38" s="123">
        <f t="shared" si="46"/>
        <v>31901.317999999999</v>
      </c>
      <c r="H38" s="21">
        <f>H30+H34</f>
        <v>3557.0759999999996</v>
      </c>
      <c r="I38" s="155">
        <f t="shared" ref="I38:J38" si="47">I30+I34</f>
        <v>23502.965000000004</v>
      </c>
      <c r="J38" s="22">
        <f t="shared" si="47"/>
        <v>27060.041000000001</v>
      </c>
      <c r="L38" s="347">
        <f>E38/E35</f>
        <v>3.1578564152283162E-2</v>
      </c>
      <c r="M38" s="348">
        <f t="shared" ref="M38" si="48">F38/F35</f>
        <v>0.10108802833704243</v>
      </c>
      <c r="N38" s="350">
        <f t="shared" ref="N38" si="49">G38/G35</f>
        <v>7.7161395499306062E-2</v>
      </c>
      <c r="O38" s="347">
        <f t="shared" ref="O38" si="50">H38/H35</f>
        <v>2.6267382818720597E-2</v>
      </c>
      <c r="P38" s="348">
        <f t="shared" ref="P38" si="51">I38/I35</f>
        <v>9.1955956540759165E-2</v>
      </c>
      <c r="Q38" s="349">
        <f t="shared" ref="Q38" si="52">J38/J35</f>
        <v>6.920596452312755E-2</v>
      </c>
      <c r="S38" s="331">
        <f t="shared" si="22"/>
        <v>-0.20849335021785459</v>
      </c>
      <c r="T38" s="332">
        <f t="shared" si="23"/>
        <v>-0.14245480422140669</v>
      </c>
      <c r="U38" s="208">
        <f t="shared" si="24"/>
        <v>-0.15175789915639218</v>
      </c>
    </row>
    <row r="40" spans="1:21">
      <c r="H40" s="293"/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54"/>
      <c r="C43" s="454"/>
      <c r="D43" s="454"/>
      <c r="E43" s="510" t="str">
        <f>E5</f>
        <v>jan-ago</v>
      </c>
      <c r="F43" s="511"/>
      <c r="G43" s="511"/>
      <c r="H43" s="511"/>
      <c r="I43" s="511"/>
      <c r="J43" s="512"/>
      <c r="L43" s="519" t="s">
        <v>152</v>
      </c>
      <c r="M43" s="497"/>
      <c r="N43" s="497"/>
    </row>
    <row r="44" spans="1:21" ht="18.75" customHeight="1">
      <c r="A44" s="480"/>
      <c r="B44" s="455"/>
      <c r="C44" s="455"/>
      <c r="D44" s="455"/>
      <c r="E44" s="513">
        <f>E6</f>
        <v>2025</v>
      </c>
      <c r="F44" s="514"/>
      <c r="G44" s="515"/>
      <c r="H44" s="516">
        <f>H6</f>
        <v>2026</v>
      </c>
      <c r="I44" s="517"/>
      <c r="J44" s="518"/>
      <c r="L44" s="520" t="s">
        <v>126</v>
      </c>
      <c r="M44" s="502" t="s">
        <v>125</v>
      </c>
      <c r="N44" s="455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415" t="s">
        <v>29</v>
      </c>
      <c r="F45" s="416" t="s">
        <v>30</v>
      </c>
      <c r="G45" s="417" t="s">
        <v>12</v>
      </c>
      <c r="H45" s="418" t="s">
        <v>29</v>
      </c>
      <c r="I45" s="419" t="s">
        <v>30</v>
      </c>
      <c r="J45" s="420" t="s">
        <v>12</v>
      </c>
      <c r="L45" s="451"/>
      <c r="M45" s="445"/>
      <c r="N45" s="491"/>
    </row>
    <row r="46" spans="1:21" ht="24" customHeight="1" thickBot="1">
      <c r="A46" s="12" t="s">
        <v>20</v>
      </c>
      <c r="B46" s="13"/>
      <c r="C46" s="13"/>
      <c r="D46" s="13"/>
      <c r="E46" s="357">
        <f t="shared" ref="E46:J46" si="53">(E27/E8)*10</f>
        <v>2.0686475961034421</v>
      </c>
      <c r="F46" s="358">
        <f t="shared" si="53"/>
        <v>1.8709823635930756</v>
      </c>
      <c r="G46" s="359">
        <f t="shared" si="53"/>
        <v>1.9428711032431554</v>
      </c>
      <c r="H46" s="357">
        <f t="shared" si="53"/>
        <v>2.1851012109915859</v>
      </c>
      <c r="I46" s="358">
        <f t="shared" si="53"/>
        <v>2.1496685565366023</v>
      </c>
      <c r="J46" s="360">
        <f t="shared" si="53"/>
        <v>2.1637458597787109</v>
      </c>
      <c r="L46" s="364">
        <f t="shared" ref="L46:N47" si="54">(H46-E46)/E46</f>
        <v>5.6294564191358115E-2</v>
      </c>
      <c r="M46" s="328">
        <f t="shared" si="54"/>
        <v>0.14895180113207032</v>
      </c>
      <c r="N46" s="164">
        <f t="shared" si="54"/>
        <v>0.11368471957139016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47" si="55">(E28/E9)*10</f>
        <v>2.3455489761844932</v>
      </c>
      <c r="F47" s="156">
        <f t="shared" si="55"/>
        <v>2.7841153503952194</v>
      </c>
      <c r="G47" s="361">
        <f t="shared" si="55"/>
        <v>2.5799586719253105</v>
      </c>
      <c r="H47" s="124">
        <f t="shared" si="55"/>
        <v>2.3483380555486617</v>
      </c>
      <c r="I47" s="156">
        <f t="shared" si="55"/>
        <v>2.746558331765963</v>
      </c>
      <c r="J47" s="362">
        <f t="shared" si="55"/>
        <v>2.5564132956519763</v>
      </c>
      <c r="L47" s="325">
        <f t="shared" si="54"/>
        <v>1.1890944902397643E-3</v>
      </c>
      <c r="M47" s="329">
        <f t="shared" si="54"/>
        <v>-1.3489749490417131E-2</v>
      </c>
      <c r="N47" s="209">
        <f t="shared" si="54"/>
        <v>-9.1262610248571581E-3</v>
      </c>
    </row>
    <row r="48" spans="1:21" ht="24" customHeight="1">
      <c r="A48" s="8"/>
      <c r="B48" t="s">
        <v>37</v>
      </c>
      <c r="E48" s="125">
        <f t="shared" ref="E48:J48" si="56">(E29/E10)*10</f>
        <v>1.7116474861480993</v>
      </c>
      <c r="F48" s="157">
        <f t="shared" si="56"/>
        <v>1.5515083345899103</v>
      </c>
      <c r="G48" s="363">
        <f t="shared" si="56"/>
        <v>1.5810857376272542</v>
      </c>
      <c r="H48" s="125">
        <f t="shared" si="56"/>
        <v>1.8737614325780574</v>
      </c>
      <c r="I48" s="157">
        <f t="shared" si="56"/>
        <v>1.6391100579430864</v>
      </c>
      <c r="J48" s="362">
        <f t="shared" si="56"/>
        <v>1.6786606978135437</v>
      </c>
      <c r="L48" s="325">
        <f t="shared" ref="L48:L57" si="57">(H48-E48)/E48</f>
        <v>9.4712227688179079E-2</v>
      </c>
      <c r="M48" s="329">
        <f t="shared" ref="M48:M57" si="58">(I48-F48)/F48</f>
        <v>5.6462296334573461E-2</v>
      </c>
      <c r="N48" s="209">
        <f t="shared" ref="N48:N57" si="59">(J48-G48)/G48</f>
        <v>6.1713895625116956E-2</v>
      </c>
    </row>
    <row r="49" spans="1:14" ht="24" customHeight="1" thickBot="1">
      <c r="A49" s="8"/>
      <c r="B49" t="s">
        <v>36</v>
      </c>
      <c r="E49" s="125">
        <f t="shared" ref="E49:J49" si="60">(E30/E11)*10</f>
        <v>0.85088874586775853</v>
      </c>
      <c r="F49" s="157">
        <f t="shared" si="60"/>
        <v>0.57546301034862479</v>
      </c>
      <c r="G49" s="363">
        <f t="shared" si="60"/>
        <v>0.63614784728957718</v>
      </c>
      <c r="H49" s="125">
        <f t="shared" si="60"/>
        <v>1.1058903369838011</v>
      </c>
      <c r="I49" s="157">
        <f t="shared" si="60"/>
        <v>0.67582168626233174</v>
      </c>
      <c r="J49" s="362">
        <f t="shared" si="60"/>
        <v>0.80828634562973245</v>
      </c>
      <c r="L49" s="325">
        <f t="shared" si="57"/>
        <v>0.29968852256470419</v>
      </c>
      <c r="M49" s="329">
        <f t="shared" si="58"/>
        <v>0.17439639752502606</v>
      </c>
      <c r="N49" s="209">
        <f t="shared" si="59"/>
        <v>0.27059511255690394</v>
      </c>
    </row>
    <row r="50" spans="1:14" ht="24" customHeight="1" thickBot="1">
      <c r="A50" s="12" t="s">
        <v>21</v>
      </c>
      <c r="B50" s="13"/>
      <c r="C50" s="13"/>
      <c r="D50" s="13"/>
      <c r="E50" s="357">
        <f t="shared" ref="E50:J50" si="61">(E31/E12)*10</f>
        <v>2.7074608835853473</v>
      </c>
      <c r="F50" s="358">
        <f t="shared" si="61"/>
        <v>2.1767996254556241</v>
      </c>
      <c r="G50" s="359">
        <f t="shared" si="61"/>
        <v>2.3233344972533057</v>
      </c>
      <c r="H50" s="357">
        <f t="shared" si="61"/>
        <v>2.7919463353389391</v>
      </c>
      <c r="I50" s="358">
        <f t="shared" si="61"/>
        <v>2.1440898152074053</v>
      </c>
      <c r="J50" s="360">
        <f t="shared" si="61"/>
        <v>2.3154010791169179</v>
      </c>
      <c r="L50" s="324">
        <f t="shared" si="57"/>
        <v>3.1204680468628662E-2</v>
      </c>
      <c r="M50" s="328">
        <f t="shared" si="58"/>
        <v>-1.5026560031391212E-2</v>
      </c>
      <c r="N50" s="164">
        <f t="shared" si="59"/>
        <v>-3.4146689362925383E-3</v>
      </c>
    </row>
    <row r="51" spans="1:14" ht="24" customHeight="1">
      <c r="A51" s="46"/>
      <c r="B51" s="3" t="s">
        <v>33</v>
      </c>
      <c r="C51" s="3"/>
      <c r="D51" s="3"/>
      <c r="E51" s="125">
        <f t="shared" ref="E51:J51" si="62">(E32/E13)*10</f>
        <v>2.8061921174722881</v>
      </c>
      <c r="F51" s="157">
        <f t="shared" si="62"/>
        <v>2.9051320471023163</v>
      </c>
      <c r="G51" s="363">
        <f t="shared" si="62"/>
        <v>2.8691632305683097</v>
      </c>
      <c r="H51" s="125">
        <f t="shared" si="62"/>
        <v>2.8840244879961965</v>
      </c>
      <c r="I51" s="157">
        <f t="shared" si="62"/>
        <v>2.9268196306502499</v>
      </c>
      <c r="J51" s="362">
        <f t="shared" si="62"/>
        <v>2.9114277260017145</v>
      </c>
      <c r="L51" s="325">
        <f t="shared" si="57"/>
        <v>2.7735937977766398E-2</v>
      </c>
      <c r="M51" s="329">
        <f t="shared" si="58"/>
        <v>7.4652660176206176E-3</v>
      </c>
      <c r="N51" s="209">
        <f t="shared" si="59"/>
        <v>1.4730599842879376E-2</v>
      </c>
    </row>
    <row r="52" spans="1:14" ht="24" customHeight="1">
      <c r="A52" s="8"/>
      <c r="B52" s="3" t="s">
        <v>37</v>
      </c>
      <c r="D52" s="3"/>
      <c r="E52" s="125">
        <f t="shared" ref="E52:J52" si="63">(E33/E14)*10</f>
        <v>1.4424454744077888</v>
      </c>
      <c r="F52" s="157">
        <f t="shared" si="63"/>
        <v>1.2272228313710918</v>
      </c>
      <c r="G52" s="363">
        <f t="shared" si="63"/>
        <v>1.2519146639137828</v>
      </c>
      <c r="H52" s="125">
        <f t="shared" si="63"/>
        <v>1.4873023963802932</v>
      </c>
      <c r="I52" s="157">
        <f t="shared" si="63"/>
        <v>1.2158248792639561</v>
      </c>
      <c r="J52" s="362">
        <f t="shared" si="63"/>
        <v>1.2436134751009533</v>
      </c>
      <c r="L52" s="325">
        <f t="shared" si="57"/>
        <v>3.1097828492214468E-2</v>
      </c>
      <c r="M52" s="329">
        <f t="shared" si="58"/>
        <v>-9.2875978312769239E-3</v>
      </c>
      <c r="N52" s="209">
        <f t="shared" si="59"/>
        <v>-6.6307944559719396E-3</v>
      </c>
    </row>
    <row r="53" spans="1:14" ht="24" customHeight="1" thickBot="1">
      <c r="A53" s="8"/>
      <c r="B53" t="s">
        <v>36</v>
      </c>
      <c r="E53" s="125">
        <f t="shared" ref="E53:J53" si="64">(E34/E15)*10</f>
        <v>1.1219923279270954</v>
      </c>
      <c r="F53" s="157">
        <f t="shared" si="64"/>
        <v>0.85687525223766192</v>
      </c>
      <c r="G53" s="363">
        <f t="shared" si="64"/>
        <v>0.86698075288791632</v>
      </c>
      <c r="H53" s="125">
        <f t="shared" si="64"/>
        <v>1.2603067997737534</v>
      </c>
      <c r="I53" s="157">
        <f t="shared" si="64"/>
        <v>0.86084254596259657</v>
      </c>
      <c r="J53" s="362">
        <f t="shared" si="64"/>
        <v>0.87265210195966025</v>
      </c>
      <c r="L53" s="325">
        <f t="shared" si="57"/>
        <v>0.1232757732864332</v>
      </c>
      <c r="M53" s="329">
        <f t="shared" si="58"/>
        <v>4.6299548441554091E-3</v>
      </c>
      <c r="N53" s="209">
        <f t="shared" si="59"/>
        <v>6.5414936293022082E-3</v>
      </c>
    </row>
    <row r="54" spans="1:14" ht="24" customHeight="1" thickBot="1">
      <c r="A54" s="12" t="s">
        <v>12</v>
      </c>
      <c r="B54" s="13"/>
      <c r="C54" s="13"/>
      <c r="D54" s="13"/>
      <c r="E54" s="357">
        <f t="shared" ref="E54:J54" si="65">(E35/E16)*10</f>
        <v>2.4193896988918038</v>
      </c>
      <c r="F54" s="358">
        <f t="shared" si="65"/>
        <v>2.0685167010144427</v>
      </c>
      <c r="G54" s="359">
        <f t="shared" si="65"/>
        <v>2.177204551112871</v>
      </c>
      <c r="H54" s="357">
        <f t="shared" si="65"/>
        <v>2.5213123233256063</v>
      </c>
      <c r="I54" s="358">
        <f t="shared" si="65"/>
        <v>2.1457916697876782</v>
      </c>
      <c r="J54" s="360">
        <f t="shared" si="65"/>
        <v>2.2624958434653566</v>
      </c>
      <c r="L54" s="324">
        <f t="shared" si="57"/>
        <v>4.2127411090692811E-2</v>
      </c>
      <c r="M54" s="328">
        <f t="shared" si="58"/>
        <v>3.7357672159638963E-2</v>
      </c>
      <c r="N54" s="164">
        <f t="shared" si="59"/>
        <v>3.9174680352789634E-2</v>
      </c>
    </row>
    <row r="55" spans="1:14" ht="24" customHeight="1">
      <c r="A55" s="179"/>
      <c r="B55" s="177" t="s">
        <v>33</v>
      </c>
      <c r="C55" s="177"/>
      <c r="D55" s="178"/>
      <c r="E55" s="124">
        <f t="shared" ref="E55:J55" si="66">(E36/E17)*10</f>
        <v>2.6196117271198514</v>
      </c>
      <c r="F55" s="156">
        <f t="shared" si="66"/>
        <v>2.867777601865936</v>
      </c>
      <c r="G55" s="361">
        <f t="shared" si="66"/>
        <v>2.7687751473925437</v>
      </c>
      <c r="H55" s="124">
        <f t="shared" si="66"/>
        <v>2.6628670202797524</v>
      </c>
      <c r="I55" s="156">
        <f t="shared" si="66"/>
        <v>2.8724231143859793</v>
      </c>
      <c r="J55" s="365">
        <f t="shared" si="66"/>
        <v>2.7885041375618638</v>
      </c>
      <c r="L55" s="325">
        <f t="shared" si="57"/>
        <v>1.6512100901097421E-2</v>
      </c>
      <c r="M55" s="329">
        <f t="shared" si="58"/>
        <v>1.6198998545147556E-3</v>
      </c>
      <c r="N55" s="209">
        <f t="shared" si="59"/>
        <v>7.1255299253532986E-3</v>
      </c>
    </row>
    <row r="56" spans="1:14" ht="24" customHeight="1">
      <c r="A56" s="8"/>
      <c r="B56" s="3" t="s">
        <v>37</v>
      </c>
      <c r="C56" s="3"/>
      <c r="D56" s="183"/>
      <c r="E56" s="125">
        <f t="shared" ref="E56:J56" si="67">(E37/E18)*10</f>
        <v>1.6035886910522181</v>
      </c>
      <c r="F56" s="157">
        <f t="shared" si="67"/>
        <v>1.3765113668818219</v>
      </c>
      <c r="G56" s="363">
        <f t="shared" si="67"/>
        <v>1.4102037631711206</v>
      </c>
      <c r="H56" s="125">
        <f t="shared" si="67"/>
        <v>1.7289645206197566</v>
      </c>
      <c r="I56" s="157">
        <f t="shared" si="67"/>
        <v>1.4207897983756186</v>
      </c>
      <c r="J56" s="362">
        <f t="shared" si="67"/>
        <v>1.4626025026586262</v>
      </c>
      <c r="L56" s="325">
        <f t="shared" si="57"/>
        <v>7.8184530900670846E-2</v>
      </c>
      <c r="M56" s="329">
        <f t="shared" si="58"/>
        <v>3.2167138288221771E-2</v>
      </c>
      <c r="N56" s="209">
        <f t="shared" si="59"/>
        <v>3.7156856942202977E-2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ref="E57:J57" si="68">(E38/E19)*10</f>
        <v>0.89855082026212441</v>
      </c>
      <c r="F57" s="158">
        <f t="shared" si="68"/>
        <v>0.74525536778887236</v>
      </c>
      <c r="G57" s="366">
        <f t="shared" si="68"/>
        <v>0.76360751008315209</v>
      </c>
      <c r="H57" s="126">
        <f t="shared" si="68"/>
        <v>1.1406456230543376</v>
      </c>
      <c r="I57" s="158">
        <f t="shared" si="68"/>
        <v>0.82555785215119581</v>
      </c>
      <c r="J57" s="367">
        <f t="shared" si="68"/>
        <v>0.8566647275132816</v>
      </c>
      <c r="L57" s="331">
        <f t="shared" si="57"/>
        <v>0.26942805830569438</v>
      </c>
      <c r="M57" s="332">
        <f t="shared" si="58"/>
        <v>0.10775163498731458</v>
      </c>
      <c r="N57" s="208">
        <f t="shared" si="59"/>
        <v>0.12186524647982595</v>
      </c>
    </row>
  </sheetData>
  <mergeCells count="30">
    <mergeCell ref="A5:D7"/>
    <mergeCell ref="L6:N6"/>
    <mergeCell ref="O6:Q6"/>
    <mergeCell ref="O25:Q25"/>
    <mergeCell ref="A43:D45"/>
    <mergeCell ref="E43:J43"/>
    <mergeCell ref="E44:G44"/>
    <mergeCell ref="H44:J44"/>
    <mergeCell ref="A24:D26"/>
    <mergeCell ref="E24:J24"/>
    <mergeCell ref="L24:Q24"/>
    <mergeCell ref="E25:G25"/>
    <mergeCell ref="H25:J25"/>
    <mergeCell ref="L43:N43"/>
    <mergeCell ref="L44:L45"/>
    <mergeCell ref="M44:M45"/>
    <mergeCell ref="S5:U5"/>
    <mergeCell ref="S6:S7"/>
    <mergeCell ref="T6:T7"/>
    <mergeCell ref="U6:U7"/>
    <mergeCell ref="E5:J5"/>
    <mergeCell ref="L5:Q5"/>
    <mergeCell ref="E6:G6"/>
    <mergeCell ref="H6:J6"/>
    <mergeCell ref="N44:N45"/>
    <mergeCell ref="S24:U24"/>
    <mergeCell ref="L25:N25"/>
    <mergeCell ref="S25:S26"/>
    <mergeCell ref="T25:T26"/>
    <mergeCell ref="U25:U2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L48:L49 E50:J53 E54:J57 L55:L57 L51:N53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6F3206D7-666F-41E7-A978-4F801C77038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27A0EAFB-5F63-479D-8F20-BC286804939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14" id="{E95C479B-FA3F-437E-A912-946FCB7A7C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8" id="{7F163B1A-0C36-48EB-B9DA-8774E571CCC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13" id="{42E54805-FD48-45A6-9738-C285FA39C81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7" id="{97BB28DD-341F-4137-ADC8-18B8B7FA493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>
    <pageSetUpPr fitToPage="1"/>
  </sheetPr>
  <dimension ref="A1:AQ97"/>
  <sheetViews>
    <sheetView showGridLines="0" topLeftCell="I78" workbookViewId="0">
      <selection activeCell="R97" sqref="R97:W97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140</v>
      </c>
    </row>
    <row r="3" spans="1:43" ht="8.25" customHeight="1" thickBot="1"/>
    <row r="4" spans="1:43">
      <c r="A4" s="494" t="s">
        <v>3</v>
      </c>
      <c r="B4" s="440" t="s">
        <v>132</v>
      </c>
      <c r="C4" s="503"/>
      <c r="D4" s="503"/>
      <c r="E4" s="503"/>
      <c r="F4" s="503"/>
      <c r="G4" s="526"/>
      <c r="H4" s="504" t="s">
        <v>134</v>
      </c>
      <c r="I4" s="503"/>
      <c r="J4" s="503"/>
      <c r="K4" s="503"/>
      <c r="L4" s="503"/>
      <c r="M4" s="526"/>
      <c r="N4" s="527" t="s">
        <v>152</v>
      </c>
      <c r="O4" s="497"/>
      <c r="P4" s="528"/>
      <c r="R4" s="504" t="s">
        <v>133</v>
      </c>
      <c r="S4" s="503"/>
      <c r="T4" s="503"/>
      <c r="U4" s="503"/>
      <c r="V4" s="503"/>
      <c r="W4" s="526"/>
      <c r="X4" s="503" t="s">
        <v>135</v>
      </c>
      <c r="Y4" s="503"/>
      <c r="Z4" s="503"/>
      <c r="AA4" s="503"/>
      <c r="AB4" s="503"/>
      <c r="AC4" s="441"/>
      <c r="AE4" s="497" t="s">
        <v>152</v>
      </c>
      <c r="AF4" s="497"/>
      <c r="AG4" s="497"/>
      <c r="AI4" s="487" t="s">
        <v>138</v>
      </c>
      <c r="AJ4" s="486"/>
      <c r="AK4" s="486"/>
      <c r="AL4" s="486"/>
      <c r="AM4" s="486"/>
      <c r="AN4" s="485"/>
      <c r="AO4" s="497" t="s">
        <v>152</v>
      </c>
      <c r="AP4" s="497"/>
      <c r="AQ4" s="497"/>
    </row>
    <row r="5" spans="1:43" ht="20.25" customHeight="1">
      <c r="A5" s="495"/>
      <c r="B5" s="525" t="s">
        <v>205</v>
      </c>
      <c r="C5" s="499"/>
      <c r="D5" s="500"/>
      <c r="E5" s="532" t="s">
        <v>206</v>
      </c>
      <c r="F5" s="507"/>
      <c r="G5" s="531"/>
      <c r="H5" s="525" t="str">
        <f>B5</f>
        <v>jan-ago 2025</v>
      </c>
      <c r="I5" s="499"/>
      <c r="J5" s="500"/>
      <c r="K5" s="532" t="str">
        <f>E5</f>
        <v>jan-ago 2026</v>
      </c>
      <c r="L5" s="507"/>
      <c r="M5" s="531"/>
      <c r="N5" s="505" t="s">
        <v>136</v>
      </c>
      <c r="O5" s="499"/>
      <c r="P5" s="509"/>
      <c r="R5" s="529" t="str">
        <f>B5</f>
        <v>jan-ago 2025</v>
      </c>
      <c r="S5" s="499"/>
      <c r="T5" s="500"/>
      <c r="U5" s="525" t="str">
        <f>K5</f>
        <v>jan-ago 2026</v>
      </c>
      <c r="V5" s="499"/>
      <c r="W5" s="500"/>
      <c r="X5" s="525" t="str">
        <f>H5</f>
        <v>jan-ago 2025</v>
      </c>
      <c r="Y5" s="499"/>
      <c r="Z5" s="500"/>
      <c r="AA5" s="525" t="str">
        <f>U5</f>
        <v>jan-ago 2026</v>
      </c>
      <c r="AB5" s="499"/>
      <c r="AC5" s="500"/>
      <c r="AE5" s="498" t="s">
        <v>137</v>
      </c>
      <c r="AF5" s="499"/>
      <c r="AG5" s="509"/>
      <c r="AI5" s="521" t="str">
        <f>X5</f>
        <v>jan-ago 2025</v>
      </c>
      <c r="AJ5" s="522"/>
      <c r="AK5" s="522"/>
      <c r="AL5" s="525" t="str">
        <f>AA5</f>
        <v>jan-ago 2026</v>
      </c>
      <c r="AM5" s="499"/>
      <c r="AN5" s="500"/>
      <c r="AO5" s="499" t="s">
        <v>138</v>
      </c>
      <c r="AP5" s="499"/>
      <c r="AQ5" s="509"/>
    </row>
    <row r="6" spans="1:43" ht="19.5" customHeight="1" thickBot="1">
      <c r="A6" s="496"/>
      <c r="B6" s="99" t="s">
        <v>29</v>
      </c>
      <c r="C6" s="135" t="s">
        <v>30</v>
      </c>
      <c r="D6" s="263" t="s">
        <v>12</v>
      </c>
      <c r="E6" s="159" t="s">
        <v>29</v>
      </c>
      <c r="F6" s="352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1" t="s">
        <v>29</v>
      </c>
      <c r="V6" s="352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6" t="s">
        <v>29</v>
      </c>
      <c r="AJ6" s="135" t="s">
        <v>30</v>
      </c>
      <c r="AK6" s="263" t="s">
        <v>12</v>
      </c>
      <c r="AL6" s="407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166</v>
      </c>
      <c r="B7" s="39">
        <v>59792.480000000018</v>
      </c>
      <c r="C7" s="369">
        <v>118611.42000000001</v>
      </c>
      <c r="D7" s="374">
        <v>178403.90000000002</v>
      </c>
      <c r="E7" s="39">
        <v>55743.20999999997</v>
      </c>
      <c r="F7" s="378">
        <v>123042.03000000004</v>
      </c>
      <c r="G7" s="376">
        <v>178785.24000000002</v>
      </c>
      <c r="H7" s="344">
        <f t="shared" ref="H7:H32" si="0">B7/$B$33</f>
        <v>0.10164972237720468</v>
      </c>
      <c r="I7" s="322">
        <f t="shared" ref="I7:I32" si="1">C7/$C$33</f>
        <v>9.0493967090223115E-2</v>
      </c>
      <c r="J7" s="397">
        <f t="shared" ref="J7:J32" si="2">D7/$D$33</f>
        <v>9.394961932251597E-2</v>
      </c>
      <c r="K7" s="322">
        <f t="shared" ref="K7:K32" si="3">E7/$E$33</f>
        <v>0.10378683776048199</v>
      </c>
      <c r="L7" s="322">
        <f t="shared" ref="L7:L32" si="4">F7/$F$33</f>
        <v>0.10329950850763703</v>
      </c>
      <c r="M7" s="398">
        <f t="shared" ref="M7:M32" si="5">G7/$G$33</f>
        <v>0.10345096051760351</v>
      </c>
      <c r="N7" s="391">
        <f t="shared" ref="N7:N33" si="6">(E7-B7)/B7</f>
        <v>-6.7722061369591066E-2</v>
      </c>
      <c r="O7" s="392">
        <f t="shared" ref="O7:O33" si="7">(F7-C7)/C7</f>
        <v>3.7353991715131894E-2</v>
      </c>
      <c r="P7" s="381">
        <f t="shared" ref="P7:P33" si="8">(G7-D7)/D7</f>
        <v>2.1375093257490247E-3</v>
      </c>
      <c r="R7" s="400">
        <v>16766.865000000002</v>
      </c>
      <c r="S7" s="368">
        <v>35825.435000000027</v>
      </c>
      <c r="T7" s="373">
        <v>52592.300000000032</v>
      </c>
      <c r="U7" s="39">
        <v>15718.835000000003</v>
      </c>
      <c r="V7" s="112">
        <v>36256.014999999999</v>
      </c>
      <c r="W7" s="379">
        <v>51974.850000000006</v>
      </c>
      <c r="X7" s="344">
        <f>R7/$R$33</f>
        <v>0.11781637883880224</v>
      </c>
      <c r="Y7" s="322">
        <f>S7/$S$33</f>
        <v>0.13213734084799203</v>
      </c>
      <c r="Z7" s="397">
        <f>T7/$T$33</f>
        <v>0.12720776177705756</v>
      </c>
      <c r="AA7" s="322">
        <f>U7/$U$33</f>
        <v>0.116076422434973</v>
      </c>
      <c r="AB7" s="322">
        <f>V7/$V$33</f>
        <v>0.14185259347835949</v>
      </c>
      <c r="AC7" s="398">
        <f>W7/$W$33</f>
        <v>0.13292550536767028</v>
      </c>
      <c r="AE7" s="391">
        <f t="shared" ref="AE7:AE33" si="9">(U7-R7)/R7</f>
        <v>-6.2506020058013159E-2</v>
      </c>
      <c r="AF7" s="392">
        <f t="shared" ref="AF7:AF33" si="10">(V7-S7)/S7</f>
        <v>1.2018835221399888E-2</v>
      </c>
      <c r="AG7" s="381">
        <f t="shared" ref="AG7:AG33" si="11">(W7-T7)/T7</f>
        <v>-1.174031179469287E-2</v>
      </c>
      <c r="AI7" s="27">
        <f t="shared" ref="AI7:AI18" si="12">(R7/B7)*10</f>
        <v>2.8041762107877104</v>
      </c>
      <c r="AJ7" s="28">
        <f t="shared" ref="AJ7:AJ18" si="13">(S7/C7)*10</f>
        <v>3.0204035159515015</v>
      </c>
      <c r="AK7" s="405">
        <f t="shared" ref="AK7:AK18" si="14">(T7/D7)*10</f>
        <v>2.9479344341687614</v>
      </c>
      <c r="AL7" s="28">
        <f t="shared" ref="AL7:AL18" si="15">(U7/E7)*10</f>
        <v>2.8198654149985281</v>
      </c>
      <c r="AM7" s="28">
        <f t="shared" ref="AM7:AM18" si="16">(V7/F7)*10</f>
        <v>2.9466366086450284</v>
      </c>
      <c r="AN7" s="401">
        <f t="shared" ref="AN7:AN18" si="17">(W7/G7)*10</f>
        <v>2.9071107883402454</v>
      </c>
      <c r="AO7" s="382">
        <f t="shared" ref="AO7:AO18" si="18">(AL7-AI7)/AI7</f>
        <v>5.5949423400929784E-3</v>
      </c>
      <c r="AP7" s="380">
        <f t="shared" ref="AP7:AP18" si="19">(AM7-AJ7)/AJ7</f>
        <v>-2.4422864996975303E-2</v>
      </c>
      <c r="AQ7" s="381">
        <f t="shared" ref="AQ7:AQ18" si="20">(AN7-AK7)/AK7</f>
        <v>-1.384822042014894E-2</v>
      </c>
    </row>
    <row r="8" spans="1:43" ht="20.100000000000001" customHeight="1">
      <c r="A8" s="8" t="s">
        <v>165</v>
      </c>
      <c r="B8" s="19">
        <v>60825.239999999991</v>
      </c>
      <c r="C8" s="370">
        <v>68823.51999999999</v>
      </c>
      <c r="D8" s="374">
        <v>129648.75999999998</v>
      </c>
      <c r="E8" s="19">
        <v>61307.250000000007</v>
      </c>
      <c r="F8" s="368">
        <v>58703.17</v>
      </c>
      <c r="G8" s="376">
        <v>120010.42000000001</v>
      </c>
      <c r="H8" s="344">
        <f t="shared" si="0"/>
        <v>0.10340545766836971</v>
      </c>
      <c r="I8" s="322">
        <f t="shared" si="1"/>
        <v>5.250854727068701E-2</v>
      </c>
      <c r="J8" s="398">
        <f t="shared" si="2"/>
        <v>6.8274581708338389E-2</v>
      </c>
      <c r="K8" s="322">
        <f t="shared" si="3"/>
        <v>0.11414637960912753</v>
      </c>
      <c r="L8" s="322">
        <f t="shared" si="4"/>
        <v>4.9284042280838998E-2</v>
      </c>
      <c r="M8" s="398">
        <f t="shared" si="5"/>
        <v>6.9441936152676895E-2</v>
      </c>
      <c r="N8" s="393">
        <f t="shared" si="6"/>
        <v>7.9245063398026318E-3</v>
      </c>
      <c r="O8" s="394">
        <f t="shared" si="7"/>
        <v>-0.14704784062192683</v>
      </c>
      <c r="P8" s="385">
        <f t="shared" si="8"/>
        <v>-7.4341937400712266E-2</v>
      </c>
      <c r="R8" s="400">
        <v>18072.550999999992</v>
      </c>
      <c r="S8" s="368">
        <v>20336.296999999995</v>
      </c>
      <c r="T8" s="373">
        <v>38408.847999999984</v>
      </c>
      <c r="U8" s="19">
        <v>17719.639000000003</v>
      </c>
      <c r="V8" s="119">
        <v>16661.698999999997</v>
      </c>
      <c r="W8" s="374">
        <v>34381.338000000003</v>
      </c>
      <c r="X8" s="344">
        <f t="shared" ref="X8:X32" si="21">R8/$R$33</f>
        <v>0.12699109315901172</v>
      </c>
      <c r="Y8" s="322">
        <f t="shared" ref="Y8:Y32" si="22">S8/$S$33</f>
        <v>7.5007720304721914E-2</v>
      </c>
      <c r="Z8" s="398">
        <f t="shared" ref="Z8:Z32" si="23">T8/$T$33</f>
        <v>9.290150053363723E-2</v>
      </c>
      <c r="AA8" s="322">
        <f t="shared" ref="AA8:AA32" si="24">U8/$U$33</f>
        <v>0.13085144681264371</v>
      </c>
      <c r="AB8" s="322">
        <f t="shared" ref="AB8:AB32" si="25">V8/$V$33</f>
        <v>6.5189326927015789E-2</v>
      </c>
      <c r="AC8" s="398">
        <f t="shared" ref="AC8:AC32" si="26">W8/$W$33</f>
        <v>8.7930157159985756E-2</v>
      </c>
      <c r="AE8" s="393">
        <f t="shared" si="9"/>
        <v>-1.95275144056857E-2</v>
      </c>
      <c r="AF8" s="394">
        <f t="shared" si="10"/>
        <v>-0.18069159788529834</v>
      </c>
      <c r="AG8" s="385">
        <f t="shared" si="11"/>
        <v>-0.10485891167576757</v>
      </c>
      <c r="AI8" s="27">
        <f t="shared" si="12"/>
        <v>2.9712255964793552</v>
      </c>
      <c r="AJ8" s="28">
        <f t="shared" si="13"/>
        <v>2.9548469767312104</v>
      </c>
      <c r="AK8" s="401">
        <f t="shared" si="14"/>
        <v>2.9625310724144209</v>
      </c>
      <c r="AL8" s="28">
        <f t="shared" si="15"/>
        <v>2.8903007393089726</v>
      </c>
      <c r="AM8" s="28">
        <f t="shared" si="16"/>
        <v>2.8382962964350984</v>
      </c>
      <c r="AN8" s="401">
        <f t="shared" si="17"/>
        <v>2.8648627344192281</v>
      </c>
      <c r="AO8" s="383">
        <f t="shared" si="18"/>
        <v>-2.7236187405719581E-2</v>
      </c>
      <c r="AP8" s="384">
        <f t="shared" si="19"/>
        <v>-3.9443897167577131E-2</v>
      </c>
      <c r="AQ8" s="385">
        <f t="shared" si="20"/>
        <v>-3.2967869570932298E-2</v>
      </c>
    </row>
    <row r="9" spans="1:43" ht="20.100000000000001" customHeight="1">
      <c r="A9" s="8" t="s">
        <v>212</v>
      </c>
      <c r="B9" s="19">
        <v>30341.69999999999</v>
      </c>
      <c r="C9" s="370">
        <v>76641.489999999962</v>
      </c>
      <c r="D9" s="374">
        <v>106983.18999999994</v>
      </c>
      <c r="E9" s="19">
        <v>35502.420000000013</v>
      </c>
      <c r="F9" s="368">
        <v>77386.130000000019</v>
      </c>
      <c r="G9" s="376">
        <v>112888.55000000003</v>
      </c>
      <c r="H9" s="344">
        <f t="shared" si="0"/>
        <v>5.1582161861364995E-2</v>
      </c>
      <c r="I9" s="322">
        <f t="shared" si="1"/>
        <v>5.8473226893377209E-2</v>
      </c>
      <c r="J9" s="398">
        <f t="shared" si="2"/>
        <v>5.6338622498770433E-2</v>
      </c>
      <c r="K9" s="322">
        <f t="shared" si="3"/>
        <v>6.6101035527815752E-2</v>
      </c>
      <c r="L9" s="322">
        <f t="shared" si="4"/>
        <v>6.4969256393998892E-2</v>
      </c>
      <c r="M9" s="398">
        <f t="shared" si="5"/>
        <v>6.5320990306244026E-2</v>
      </c>
      <c r="N9" s="393">
        <f t="shared" si="6"/>
        <v>0.1700867123463756</v>
      </c>
      <c r="O9" s="394">
        <f t="shared" si="7"/>
        <v>9.7158862647380422E-3</v>
      </c>
      <c r="P9" s="385">
        <f t="shared" si="8"/>
        <v>5.5198952283999861E-2</v>
      </c>
      <c r="R9" s="400">
        <v>9418.2210000000032</v>
      </c>
      <c r="S9" s="368">
        <v>20981.687000000002</v>
      </c>
      <c r="T9" s="373">
        <v>30399.908000000003</v>
      </c>
      <c r="U9" s="19">
        <v>10859.509</v>
      </c>
      <c r="V9" s="119">
        <v>21146.934000000001</v>
      </c>
      <c r="W9" s="374">
        <v>32006.442999999999</v>
      </c>
      <c r="X9" s="344">
        <f t="shared" si="21"/>
        <v>6.6179377798029806E-2</v>
      </c>
      <c r="Y9" s="322">
        <f t="shared" si="22"/>
        <v>7.7388155278083348E-2</v>
      </c>
      <c r="Z9" s="398">
        <f t="shared" si="23"/>
        <v>7.3529856174924177E-2</v>
      </c>
      <c r="AA9" s="322">
        <f t="shared" si="24"/>
        <v>8.0192517710147793E-2</v>
      </c>
      <c r="AB9" s="322">
        <f t="shared" si="25"/>
        <v>8.2737924507580302E-2</v>
      </c>
      <c r="AC9" s="398">
        <f t="shared" si="26"/>
        <v>8.1856371125583471E-2</v>
      </c>
      <c r="AE9" s="393">
        <f t="shared" si="9"/>
        <v>0.15303187300446616</v>
      </c>
      <c r="AF9" s="394">
        <f t="shared" si="10"/>
        <v>7.8757728108325795E-3</v>
      </c>
      <c r="AG9" s="385">
        <f t="shared" si="11"/>
        <v>5.2846705983452189E-2</v>
      </c>
      <c r="AI9" s="27">
        <f t="shared" si="12"/>
        <v>3.1040518494349385</v>
      </c>
      <c r="AJ9" s="28">
        <f t="shared" si="13"/>
        <v>2.7376408000418588</v>
      </c>
      <c r="AK9" s="401">
        <f t="shared" si="14"/>
        <v>2.8415593141315023</v>
      </c>
      <c r="AL9" s="28">
        <f t="shared" si="15"/>
        <v>3.0588081037856001</v>
      </c>
      <c r="AM9" s="28">
        <f t="shared" si="16"/>
        <v>2.7326517038647617</v>
      </c>
      <c r="AN9" s="401">
        <f t="shared" si="17"/>
        <v>2.8352249187362215</v>
      </c>
      <c r="AO9" s="383">
        <f t="shared" si="18"/>
        <v>-1.4575705511354325E-2</v>
      </c>
      <c r="AP9" s="384">
        <f t="shared" si="19"/>
        <v>-1.8224071532762084E-3</v>
      </c>
      <c r="AQ9" s="385">
        <f t="shared" si="20"/>
        <v>-2.2291969637159778E-3</v>
      </c>
    </row>
    <row r="10" spans="1:43" ht="20.100000000000001" customHeight="1">
      <c r="A10" s="8" t="s">
        <v>167</v>
      </c>
      <c r="B10" s="19">
        <v>8995.17</v>
      </c>
      <c r="C10" s="370">
        <v>262496.39000000007</v>
      </c>
      <c r="D10" s="374">
        <v>271491.56000000006</v>
      </c>
      <c r="E10" s="19">
        <v>7193.57</v>
      </c>
      <c r="F10" s="368">
        <v>263027.46000000002</v>
      </c>
      <c r="G10" s="376">
        <v>270221.03000000003</v>
      </c>
      <c r="H10" s="344">
        <f t="shared" si="0"/>
        <v>1.5292166058938515E-2</v>
      </c>
      <c r="I10" s="322">
        <f t="shared" si="1"/>
        <v>0.20027025793943259</v>
      </c>
      <c r="J10" s="398">
        <f t="shared" si="2"/>
        <v>0.14297069016583161</v>
      </c>
      <c r="K10" s="322">
        <f t="shared" si="3"/>
        <v>1.3393521516049592E-2</v>
      </c>
      <c r="L10" s="322">
        <f t="shared" si="4"/>
        <v>0.22082378957834287</v>
      </c>
      <c r="M10" s="398">
        <f t="shared" si="5"/>
        <v>0.15635868545723436</v>
      </c>
      <c r="N10" s="393">
        <f t="shared" si="6"/>
        <v>-0.20028526420290005</v>
      </c>
      <c r="O10" s="394">
        <f t="shared" si="7"/>
        <v>2.0231516326755907E-3</v>
      </c>
      <c r="P10" s="385">
        <f t="shared" si="8"/>
        <v>-4.6798139875877821E-3</v>
      </c>
      <c r="R10" s="400">
        <v>1814.5549999999998</v>
      </c>
      <c r="S10" s="368">
        <v>31220.983999999993</v>
      </c>
      <c r="T10" s="373">
        <v>33035.53899999999</v>
      </c>
      <c r="U10" s="19">
        <v>1547.5209999999997</v>
      </c>
      <c r="V10" s="119">
        <v>29925.004999999994</v>
      </c>
      <c r="W10" s="374">
        <v>31472.525999999994</v>
      </c>
      <c r="X10" s="344">
        <f t="shared" si="21"/>
        <v>1.2750403805591727E-2</v>
      </c>
      <c r="Y10" s="322">
        <f t="shared" si="22"/>
        <v>0.11515443718736987</v>
      </c>
      <c r="Z10" s="398">
        <f t="shared" si="23"/>
        <v>7.9904795479351365E-2</v>
      </c>
      <c r="AA10" s="322">
        <f t="shared" si="24"/>
        <v>1.1427736299986085E-2</v>
      </c>
      <c r="AB10" s="322">
        <f t="shared" si="25"/>
        <v>0.11708235362057508</v>
      </c>
      <c r="AC10" s="398">
        <f t="shared" si="26"/>
        <v>8.0490880180455374E-2</v>
      </c>
      <c r="AE10" s="393">
        <f t="shared" si="9"/>
        <v>-0.14716225190198154</v>
      </c>
      <c r="AF10" s="394">
        <f t="shared" si="10"/>
        <v>-4.1509870412796718E-2</v>
      </c>
      <c r="AG10" s="385">
        <f t="shared" si="11"/>
        <v>-4.7313076986574845E-2</v>
      </c>
      <c r="AI10" s="27">
        <f t="shared" si="12"/>
        <v>2.0172548156399488</v>
      </c>
      <c r="AJ10" s="28">
        <f t="shared" si="13"/>
        <v>1.189387175953162</v>
      </c>
      <c r="AK10" s="401">
        <f t="shared" si="14"/>
        <v>1.2168164270005293</v>
      </c>
      <c r="AL10" s="28">
        <f t="shared" si="15"/>
        <v>2.1512559132669868</v>
      </c>
      <c r="AM10" s="28">
        <f t="shared" si="16"/>
        <v>1.1377141002692264</v>
      </c>
      <c r="AN10" s="401">
        <f t="shared" si="17"/>
        <v>1.164695656737005</v>
      </c>
      <c r="AO10" s="383">
        <f t="shared" si="18"/>
        <v>6.6427452093863457E-2</v>
      </c>
      <c r="AP10" s="384">
        <f t="shared" si="19"/>
        <v>-4.3445125967938404E-2</v>
      </c>
      <c r="AQ10" s="385">
        <f t="shared" si="20"/>
        <v>-4.2833716826130235E-2</v>
      </c>
    </row>
    <row r="11" spans="1:43" ht="20.100000000000001" customHeight="1">
      <c r="A11" s="8" t="s">
        <v>168</v>
      </c>
      <c r="B11" s="19">
        <v>26497.5</v>
      </c>
      <c r="C11" s="370">
        <v>47672.06</v>
      </c>
      <c r="D11" s="374">
        <v>74169.56</v>
      </c>
      <c r="E11" s="19">
        <v>25101.659999999993</v>
      </c>
      <c r="F11" s="368">
        <v>46149.850000000013</v>
      </c>
      <c r="G11" s="376">
        <v>71251.510000000009</v>
      </c>
      <c r="H11" s="344">
        <f t="shared" si="0"/>
        <v>4.5046860720444781E-2</v>
      </c>
      <c r="I11" s="322">
        <f t="shared" si="1"/>
        <v>3.6371150676411605E-2</v>
      </c>
      <c r="J11" s="398">
        <f t="shared" si="2"/>
        <v>3.9058573984753174E-2</v>
      </c>
      <c r="K11" s="322">
        <f t="shared" si="3"/>
        <v>4.6736130085418132E-2</v>
      </c>
      <c r="L11" s="322">
        <f t="shared" si="4"/>
        <v>3.8744946118827624E-2</v>
      </c>
      <c r="M11" s="398">
        <f t="shared" si="5"/>
        <v>4.1228443398513392E-2</v>
      </c>
      <c r="N11" s="393">
        <f t="shared" si="6"/>
        <v>-5.2678177186527314E-2</v>
      </c>
      <c r="O11" s="394">
        <f t="shared" si="7"/>
        <v>-3.1930862647848335E-2</v>
      </c>
      <c r="P11" s="385">
        <f t="shared" si="8"/>
        <v>-3.9342959564543575E-2</v>
      </c>
      <c r="R11" s="400">
        <v>9428.0459999999985</v>
      </c>
      <c r="S11" s="368">
        <v>16729.298000000003</v>
      </c>
      <c r="T11" s="373">
        <v>26157.344000000001</v>
      </c>
      <c r="U11" s="19">
        <v>8717.7120000000014</v>
      </c>
      <c r="V11" s="119">
        <v>16194.358</v>
      </c>
      <c r="W11" s="374">
        <v>24912.07</v>
      </c>
      <c r="X11" s="344">
        <f t="shared" si="21"/>
        <v>6.6248415505561334E-2</v>
      </c>
      <c r="Y11" s="322">
        <f t="shared" si="22"/>
        <v>6.1703785368513467E-2</v>
      </c>
      <c r="Z11" s="398">
        <f t="shared" si="23"/>
        <v>6.3268143516684847E-2</v>
      </c>
      <c r="AA11" s="322">
        <f t="shared" si="24"/>
        <v>6.4376324376356986E-2</v>
      </c>
      <c r="AB11" s="322">
        <f t="shared" si="25"/>
        <v>6.3360843215036711E-2</v>
      </c>
      <c r="AC11" s="398">
        <f t="shared" si="26"/>
        <v>6.3712535861186262E-2</v>
      </c>
      <c r="AE11" s="393">
        <f t="shared" si="9"/>
        <v>-7.5342653186036349E-2</v>
      </c>
      <c r="AF11" s="394">
        <f t="shared" si="10"/>
        <v>-3.1976237137984045E-2</v>
      </c>
      <c r="AG11" s="385">
        <f t="shared" si="11"/>
        <v>-4.760705062410011E-2</v>
      </c>
      <c r="AI11" s="27">
        <f t="shared" si="12"/>
        <v>3.558088876309085</v>
      </c>
      <c r="AJ11" s="28">
        <f t="shared" si="13"/>
        <v>3.5092458769350436</v>
      </c>
      <c r="AK11" s="401">
        <f t="shared" si="14"/>
        <v>3.526695318133207</v>
      </c>
      <c r="AL11" s="28">
        <f t="shared" si="15"/>
        <v>3.4729623459165664</v>
      </c>
      <c r="AM11" s="28">
        <f t="shared" si="16"/>
        <v>3.5090813946307509</v>
      </c>
      <c r="AN11" s="401">
        <f t="shared" si="17"/>
        <v>3.4963567789651053</v>
      </c>
      <c r="AO11" s="383">
        <f t="shared" si="18"/>
        <v>-2.3924790344423037E-2</v>
      </c>
      <c r="AP11" s="384">
        <f t="shared" si="19"/>
        <v>-4.6871125609595911E-5</v>
      </c>
      <c r="AQ11" s="385">
        <f t="shared" si="20"/>
        <v>-8.6025404610684825E-3</v>
      </c>
    </row>
    <row r="12" spans="1:43" ht="20.100000000000001" customHeight="1">
      <c r="A12" s="8" t="s">
        <v>215</v>
      </c>
      <c r="B12" s="19">
        <v>56358.049999999996</v>
      </c>
      <c r="C12" s="370">
        <v>39877.390000000007</v>
      </c>
      <c r="D12" s="374">
        <v>96235.44</v>
      </c>
      <c r="E12" s="19">
        <v>61084.55000000001</v>
      </c>
      <c r="F12" s="368">
        <v>39927.040000000001</v>
      </c>
      <c r="G12" s="376">
        <v>101011.59000000001</v>
      </c>
      <c r="H12" s="344">
        <f t="shared" si="0"/>
        <v>9.581104741299605E-2</v>
      </c>
      <c r="I12" s="322">
        <f t="shared" si="1"/>
        <v>3.042424766775402E-2</v>
      </c>
      <c r="J12" s="398">
        <f t="shared" si="2"/>
        <v>5.067872929535075E-2</v>
      </c>
      <c r="K12" s="322">
        <f t="shared" si="3"/>
        <v>0.11373174025180922</v>
      </c>
      <c r="L12" s="322">
        <f t="shared" si="4"/>
        <v>3.3520607618102223E-2</v>
      </c>
      <c r="M12" s="398">
        <f t="shared" si="5"/>
        <v>5.8448594575874126E-2</v>
      </c>
      <c r="N12" s="393">
        <f t="shared" si="6"/>
        <v>8.3865570224662053E-2</v>
      </c>
      <c r="O12" s="394">
        <f t="shared" si="7"/>
        <v>1.2450664399047723E-3</v>
      </c>
      <c r="P12" s="385">
        <f t="shared" si="8"/>
        <v>4.9629845304391074E-2</v>
      </c>
      <c r="R12" s="400">
        <v>12571.011000000002</v>
      </c>
      <c r="S12" s="368">
        <v>9611.5009999999966</v>
      </c>
      <c r="T12" s="373">
        <v>22182.511999999999</v>
      </c>
      <c r="U12" s="19">
        <v>12945.683999999999</v>
      </c>
      <c r="V12" s="119">
        <v>9367.3789999999972</v>
      </c>
      <c r="W12" s="374">
        <v>22313.062999999995</v>
      </c>
      <c r="X12" s="344">
        <f t="shared" si="21"/>
        <v>8.833320924112828E-2</v>
      </c>
      <c r="Y12" s="322">
        <f t="shared" si="22"/>
        <v>3.5450740059340936E-2</v>
      </c>
      <c r="Z12" s="398">
        <f t="shared" si="23"/>
        <v>5.3654008326555772E-2</v>
      </c>
      <c r="AA12" s="322">
        <f t="shared" si="24"/>
        <v>9.5597967959691069E-2</v>
      </c>
      <c r="AB12" s="322">
        <f t="shared" si="25"/>
        <v>3.665011185715588E-2</v>
      </c>
      <c r="AC12" s="398">
        <f t="shared" si="26"/>
        <v>5.7065584134935718E-2</v>
      </c>
      <c r="AE12" s="393">
        <f t="shared" si="9"/>
        <v>2.9804524075271031E-2</v>
      </c>
      <c r="AF12" s="394">
        <f t="shared" si="10"/>
        <v>-2.5398946532908803E-2</v>
      </c>
      <c r="AG12" s="385">
        <f t="shared" si="11"/>
        <v>5.8853118168039689E-3</v>
      </c>
      <c r="AI12" s="27">
        <f t="shared" si="12"/>
        <v>2.2305617387400742</v>
      </c>
      <c r="AJ12" s="28">
        <f t="shared" si="13"/>
        <v>2.4102633096097801</v>
      </c>
      <c r="AK12" s="401">
        <f t="shared" si="14"/>
        <v>2.3050252588859155</v>
      </c>
      <c r="AL12" s="28">
        <f t="shared" si="15"/>
        <v>2.1193057819039343</v>
      </c>
      <c r="AM12" s="28">
        <f t="shared" si="16"/>
        <v>2.3461240803225074</v>
      </c>
      <c r="AN12" s="401">
        <f t="shared" si="17"/>
        <v>2.2089606747106934</v>
      </c>
      <c r="AO12" s="383">
        <f t="shared" si="18"/>
        <v>-4.9877999296707456E-2</v>
      </c>
      <c r="AP12" s="384">
        <f t="shared" si="19"/>
        <v>-2.6610880658369546E-2</v>
      </c>
      <c r="AQ12" s="385">
        <f t="shared" si="20"/>
        <v>-4.167615248678571E-2</v>
      </c>
    </row>
    <row r="13" spans="1:43" ht="20.100000000000001" customHeight="1">
      <c r="A13" s="8" t="s">
        <v>214</v>
      </c>
      <c r="B13" s="19">
        <v>55950.639999999992</v>
      </c>
      <c r="C13" s="370">
        <v>58674.770000000011</v>
      </c>
      <c r="D13" s="374">
        <v>114625.41</v>
      </c>
      <c r="E13" s="19">
        <v>48806.359999999979</v>
      </c>
      <c r="F13" s="368">
        <v>46634.45</v>
      </c>
      <c r="G13" s="376">
        <v>95440.809999999969</v>
      </c>
      <c r="H13" s="344">
        <f t="shared" si="0"/>
        <v>9.5118433335210723E-2</v>
      </c>
      <c r="I13" s="322">
        <f t="shared" si="1"/>
        <v>4.4765611147783331E-2</v>
      </c>
      <c r="J13" s="398">
        <f t="shared" si="2"/>
        <v>6.0363106603540134E-2</v>
      </c>
      <c r="K13" s="322">
        <f t="shared" si="3"/>
        <v>9.087129655790685E-2</v>
      </c>
      <c r="L13" s="322">
        <f t="shared" si="4"/>
        <v>3.9151790364024157E-2</v>
      </c>
      <c r="M13" s="398">
        <f t="shared" si="5"/>
        <v>5.522515990177989E-2</v>
      </c>
      <c r="N13" s="393">
        <f t="shared" si="6"/>
        <v>-0.12768897728426368</v>
      </c>
      <c r="O13" s="394">
        <f t="shared" si="7"/>
        <v>-0.20520438341726796</v>
      </c>
      <c r="P13" s="385">
        <f t="shared" si="8"/>
        <v>-0.1673677764816722</v>
      </c>
      <c r="R13" s="400">
        <v>9938.9459999999999</v>
      </c>
      <c r="S13" s="368">
        <v>10864.970000000003</v>
      </c>
      <c r="T13" s="373">
        <v>20803.916000000005</v>
      </c>
      <c r="U13" s="19">
        <v>8709.8109999999997</v>
      </c>
      <c r="V13" s="119">
        <v>9520.8109999999979</v>
      </c>
      <c r="W13" s="374">
        <v>18230.621999999996</v>
      </c>
      <c r="X13" s="344">
        <f t="shared" si="21"/>
        <v>6.9838376297202728E-2</v>
      </c>
      <c r="Y13" s="322">
        <f t="shared" si="22"/>
        <v>4.0073993356764752E-2</v>
      </c>
      <c r="Z13" s="398">
        <f t="shared" si="23"/>
        <v>5.0319525682617328E-2</v>
      </c>
      <c r="AA13" s="322">
        <f t="shared" si="24"/>
        <v>6.4317979097355135E-2</v>
      </c>
      <c r="AB13" s="322">
        <f t="shared" si="25"/>
        <v>3.7250418513101707E-2</v>
      </c>
      <c r="AC13" s="398">
        <f t="shared" si="26"/>
        <v>4.6624754905824004E-2</v>
      </c>
      <c r="AE13" s="393">
        <f t="shared" si="9"/>
        <v>-0.12366854594038444</v>
      </c>
      <c r="AF13" s="394">
        <f t="shared" si="10"/>
        <v>-0.12371492972369043</v>
      </c>
      <c r="AG13" s="385">
        <f t="shared" si="11"/>
        <v>-0.12369277014962031</v>
      </c>
      <c r="AI13" s="27">
        <f t="shared" si="12"/>
        <v>1.7763775356278322</v>
      </c>
      <c r="AJ13" s="28">
        <f t="shared" si="13"/>
        <v>1.8517277528314131</v>
      </c>
      <c r="AK13" s="401">
        <f t="shared" si="14"/>
        <v>1.8149480119634909</v>
      </c>
      <c r="AL13" s="28">
        <f t="shared" si="15"/>
        <v>1.7845647575438948</v>
      </c>
      <c r="AM13" s="28">
        <f t="shared" si="16"/>
        <v>2.0415832072641575</v>
      </c>
      <c r="AN13" s="401">
        <f t="shared" si="17"/>
        <v>1.9101495471381689</v>
      </c>
      <c r="AO13" s="383">
        <f t="shared" si="18"/>
        <v>4.6089424977832421E-3</v>
      </c>
      <c r="AP13" s="384">
        <f t="shared" si="19"/>
        <v>0.10252881620553723</v>
      </c>
      <c r="AQ13" s="385">
        <f t="shared" si="20"/>
        <v>5.2454138932434093E-2</v>
      </c>
    </row>
    <row r="14" spans="1:43" ht="20.100000000000001" customHeight="1">
      <c r="A14" s="8" t="s">
        <v>211</v>
      </c>
      <c r="B14" s="19">
        <v>23314.120000000003</v>
      </c>
      <c r="C14" s="370">
        <v>63454.149999999987</v>
      </c>
      <c r="D14" s="374">
        <v>86768.26999999999</v>
      </c>
      <c r="E14" s="19">
        <v>19330.489999999998</v>
      </c>
      <c r="F14" s="368">
        <v>66972.2</v>
      </c>
      <c r="G14" s="376">
        <v>86302.69</v>
      </c>
      <c r="H14" s="344">
        <f t="shared" si="0"/>
        <v>3.9634981279733417E-2</v>
      </c>
      <c r="I14" s="322">
        <f t="shared" si="1"/>
        <v>4.8412014305520321E-2</v>
      </c>
      <c r="J14" s="398">
        <f t="shared" si="2"/>
        <v>4.5693204777324269E-2</v>
      </c>
      <c r="K14" s="322">
        <f t="shared" si="3"/>
        <v>3.5990938258859156E-2</v>
      </c>
      <c r="L14" s="322">
        <f t="shared" si="4"/>
        <v>5.6226277668493974E-2</v>
      </c>
      <c r="M14" s="398">
        <f t="shared" si="5"/>
        <v>4.9937546162943734E-2</v>
      </c>
      <c r="N14" s="393">
        <f t="shared" si="6"/>
        <v>-0.17086769734392737</v>
      </c>
      <c r="O14" s="394">
        <f t="shared" si="7"/>
        <v>5.5442394232686293E-2</v>
      </c>
      <c r="P14" s="385">
        <f t="shared" si="8"/>
        <v>-5.3657863640704977E-3</v>
      </c>
      <c r="R14" s="400">
        <v>5636.1530000000002</v>
      </c>
      <c r="S14" s="368">
        <v>11545.398000000008</v>
      </c>
      <c r="T14" s="373">
        <v>17181.551000000007</v>
      </c>
      <c r="U14" s="19">
        <v>4710.711000000003</v>
      </c>
      <c r="V14" s="119">
        <v>11842.131000000003</v>
      </c>
      <c r="W14" s="374">
        <v>16552.842000000004</v>
      </c>
      <c r="X14" s="344">
        <f t="shared" si="21"/>
        <v>3.9603774291822096E-2</v>
      </c>
      <c r="Y14" s="322">
        <f t="shared" si="22"/>
        <v>4.2583661321955353E-2</v>
      </c>
      <c r="Z14" s="398">
        <f t="shared" si="23"/>
        <v>4.1557920961212282E-2</v>
      </c>
      <c r="AA14" s="322">
        <f t="shared" si="24"/>
        <v>3.4786450777368319E-2</v>
      </c>
      <c r="AB14" s="322">
        <f t="shared" si="25"/>
        <v>4.6332642863824922E-2</v>
      </c>
      <c r="AC14" s="398">
        <f t="shared" si="26"/>
        <v>4.2333838156746934E-2</v>
      </c>
      <c r="AE14" s="393">
        <f t="shared" si="9"/>
        <v>-0.16419745879858075</v>
      </c>
      <c r="AF14" s="394">
        <f t="shared" si="10"/>
        <v>2.5701409340760231E-2</v>
      </c>
      <c r="AG14" s="385">
        <f t="shared" si="11"/>
        <v>-3.6592098117335409E-2</v>
      </c>
      <c r="AI14" s="27">
        <f t="shared" si="12"/>
        <v>2.4174847688868377</v>
      </c>
      <c r="AJ14" s="28">
        <f t="shared" si="13"/>
        <v>1.8194866687206448</v>
      </c>
      <c r="AK14" s="401">
        <f t="shared" si="14"/>
        <v>1.9801652147726361</v>
      </c>
      <c r="AL14" s="28">
        <f t="shared" si="15"/>
        <v>2.436933052395466</v>
      </c>
      <c r="AM14" s="28">
        <f t="shared" si="16"/>
        <v>1.7682159164548876</v>
      </c>
      <c r="AN14" s="401">
        <f t="shared" si="17"/>
        <v>1.917998384523125</v>
      </c>
      <c r="AO14" s="383">
        <f t="shared" si="18"/>
        <v>8.044842209112852E-3</v>
      </c>
      <c r="AP14" s="384">
        <f t="shared" si="19"/>
        <v>-2.817869080723066E-2</v>
      </c>
      <c r="AQ14" s="385">
        <f t="shared" si="20"/>
        <v>-3.1394769378700109E-2</v>
      </c>
    </row>
    <row r="15" spans="1:43" ht="20.100000000000001" customHeight="1">
      <c r="A15" s="8" t="s">
        <v>218</v>
      </c>
      <c r="B15" s="19">
        <v>18201.640000000003</v>
      </c>
      <c r="C15" s="370">
        <v>42318.12999999999</v>
      </c>
      <c r="D15" s="374">
        <v>60519.76999999999</v>
      </c>
      <c r="E15" s="19">
        <v>20347.570000000003</v>
      </c>
      <c r="F15" s="368">
        <v>38643.280000000006</v>
      </c>
      <c r="G15" s="376">
        <v>58990.850000000006</v>
      </c>
      <c r="H15" s="344">
        <f t="shared" si="0"/>
        <v>3.0943550975136395E-2</v>
      </c>
      <c r="I15" s="322">
        <f t="shared" si="1"/>
        <v>3.2286397579084559E-2</v>
      </c>
      <c r="J15" s="398">
        <f t="shared" si="2"/>
        <v>3.1870431941152744E-2</v>
      </c>
      <c r="K15" s="322">
        <f t="shared" si="3"/>
        <v>3.7884613146785984E-2</v>
      </c>
      <c r="L15" s="322">
        <f t="shared" si="4"/>
        <v>3.2442831373336402E-2</v>
      </c>
      <c r="M15" s="398">
        <f t="shared" si="5"/>
        <v>3.4134026356145902E-2</v>
      </c>
      <c r="N15" s="393">
        <f t="shared" si="6"/>
        <v>0.11789761801683804</v>
      </c>
      <c r="O15" s="394">
        <f t="shared" si="7"/>
        <v>-8.683866702049417E-2</v>
      </c>
      <c r="P15" s="385">
        <f t="shared" si="8"/>
        <v>-2.5263149546007592E-2</v>
      </c>
      <c r="R15" s="400">
        <v>4121.4459999999999</v>
      </c>
      <c r="S15" s="368">
        <v>9636.5929999999971</v>
      </c>
      <c r="T15" s="373">
        <v>13758.038999999997</v>
      </c>
      <c r="U15" s="19">
        <v>5449.799</v>
      </c>
      <c r="V15" s="119">
        <v>8229.1790000000037</v>
      </c>
      <c r="W15" s="374">
        <v>13678.978000000003</v>
      </c>
      <c r="X15" s="344">
        <f t="shared" si="21"/>
        <v>2.8960324025968244E-2</v>
      </c>
      <c r="Y15" s="322">
        <f t="shared" si="22"/>
        <v>3.5543288556143783E-2</v>
      </c>
      <c r="Z15" s="398">
        <f t="shared" si="23"/>
        <v>3.3277292448352057E-2</v>
      </c>
      <c r="AA15" s="322">
        <f t="shared" si="24"/>
        <v>4.0244278339310345E-2</v>
      </c>
      <c r="AB15" s="322">
        <f t="shared" si="25"/>
        <v>3.219687501088174E-2</v>
      </c>
      <c r="AC15" s="398">
        <f t="shared" si="26"/>
        <v>3.4983940570549869E-2</v>
      </c>
      <c r="AE15" s="393">
        <f t="shared" si="9"/>
        <v>0.32230265785357859</v>
      </c>
      <c r="AF15" s="394">
        <f t="shared" si="10"/>
        <v>-0.14604891998655478</v>
      </c>
      <c r="AG15" s="385">
        <f t="shared" si="11"/>
        <v>-5.7465311735192971E-3</v>
      </c>
      <c r="AI15" s="27">
        <f t="shared" si="12"/>
        <v>2.2643267309978659</v>
      </c>
      <c r="AJ15" s="28">
        <f t="shared" si="13"/>
        <v>2.2771783630325819</v>
      </c>
      <c r="AK15" s="401">
        <f t="shared" si="14"/>
        <v>2.2733131669204951</v>
      </c>
      <c r="AL15" s="28">
        <f t="shared" si="15"/>
        <v>2.6783537297082645</v>
      </c>
      <c r="AM15" s="28">
        <f t="shared" si="16"/>
        <v>2.1295239431021389</v>
      </c>
      <c r="AN15" s="401">
        <f t="shared" si="17"/>
        <v>2.3188304626904004</v>
      </c>
      <c r="AO15" s="383">
        <f t="shared" si="18"/>
        <v>0.18284772821983208</v>
      </c>
      <c r="AP15" s="384">
        <f t="shared" si="19"/>
        <v>-6.4840955072929612E-2</v>
      </c>
      <c r="AQ15" s="385">
        <f t="shared" si="20"/>
        <v>2.0022448482786247E-2</v>
      </c>
    </row>
    <row r="16" spans="1:43" ht="20.100000000000001" customHeight="1">
      <c r="A16" s="8" t="s">
        <v>169</v>
      </c>
      <c r="B16" s="19">
        <v>9491.2400000000016</v>
      </c>
      <c r="C16" s="370">
        <v>37690.340000000018</v>
      </c>
      <c r="D16" s="374">
        <v>47181.580000000016</v>
      </c>
      <c r="E16" s="19">
        <v>8657.9000000000015</v>
      </c>
      <c r="F16" s="368">
        <v>33670.720000000001</v>
      </c>
      <c r="G16" s="376">
        <v>42328.62</v>
      </c>
      <c r="H16" s="344">
        <f t="shared" si="0"/>
        <v>1.6135505853167822E-2</v>
      </c>
      <c r="I16" s="322">
        <f t="shared" si="1"/>
        <v>2.8755649224832827E-2</v>
      </c>
      <c r="J16" s="398">
        <f t="shared" si="2"/>
        <v>2.4846382170091764E-2</v>
      </c>
      <c r="K16" s="322">
        <f t="shared" si="3"/>
        <v>1.6119919585658553E-2</v>
      </c>
      <c r="L16" s="322">
        <f t="shared" si="4"/>
        <v>2.826813591338068E-2</v>
      </c>
      <c r="M16" s="398">
        <f t="shared" si="5"/>
        <v>2.4492717611278438E-2</v>
      </c>
      <c r="N16" s="393">
        <f t="shared" si="6"/>
        <v>-8.780096172892056E-2</v>
      </c>
      <c r="O16" s="394">
        <f t="shared" si="7"/>
        <v>-0.10664854708129498</v>
      </c>
      <c r="P16" s="385">
        <f t="shared" si="8"/>
        <v>-0.10285708956758149</v>
      </c>
      <c r="R16" s="400">
        <v>2903.5430000000001</v>
      </c>
      <c r="S16" s="368">
        <v>12918.434000000003</v>
      </c>
      <c r="T16" s="373">
        <v>15821.977000000003</v>
      </c>
      <c r="U16" s="19">
        <v>2761.2159999999999</v>
      </c>
      <c r="V16" s="119">
        <v>10866.371999999998</v>
      </c>
      <c r="W16" s="374">
        <v>13627.587999999998</v>
      </c>
      <c r="X16" s="344">
        <f t="shared" si="21"/>
        <v>2.0402437907310181E-2</v>
      </c>
      <c r="Y16" s="322">
        <f t="shared" si="22"/>
        <v>4.7647921558532043E-2</v>
      </c>
      <c r="Z16" s="398">
        <f t="shared" si="23"/>
        <v>3.8269447829018373E-2</v>
      </c>
      <c r="AA16" s="322">
        <f t="shared" si="24"/>
        <v>2.0390319947388363E-2</v>
      </c>
      <c r="AB16" s="322">
        <f t="shared" si="25"/>
        <v>4.2514960618276108E-2</v>
      </c>
      <c r="AC16" s="398">
        <f t="shared" si="26"/>
        <v>3.4852510817104783E-2</v>
      </c>
      <c r="AE16" s="393">
        <f t="shared" si="9"/>
        <v>-4.9018388913131379E-2</v>
      </c>
      <c r="AF16" s="394">
        <f t="shared" si="10"/>
        <v>-0.15884758168056631</v>
      </c>
      <c r="AG16" s="385">
        <f t="shared" si="11"/>
        <v>-0.13869246554965947</v>
      </c>
      <c r="AI16" s="27">
        <f t="shared" si="12"/>
        <v>3.0591819403997791</v>
      </c>
      <c r="AJ16" s="28">
        <f t="shared" si="13"/>
        <v>3.4275185631119265</v>
      </c>
      <c r="AK16" s="401">
        <f t="shared" si="14"/>
        <v>3.3534224585102907</v>
      </c>
      <c r="AL16" s="28">
        <f t="shared" si="15"/>
        <v>3.1892445050185376</v>
      </c>
      <c r="AM16" s="28">
        <f t="shared" si="16"/>
        <v>3.2272466998032705</v>
      </c>
      <c r="AN16" s="401">
        <f t="shared" si="17"/>
        <v>3.2194737272323071</v>
      </c>
      <c r="AO16" s="383">
        <f t="shared" si="18"/>
        <v>4.2515472159776718E-2</v>
      </c>
      <c r="AP16" s="384">
        <f t="shared" si="19"/>
        <v>-5.8430569994294745E-2</v>
      </c>
      <c r="AQ16" s="385">
        <f t="shared" si="20"/>
        <v>-3.9943888053248278E-2</v>
      </c>
    </row>
    <row r="17" spans="1:43" ht="20.100000000000001" customHeight="1">
      <c r="A17" s="8" t="s">
        <v>213</v>
      </c>
      <c r="B17" s="19">
        <v>20399.940000000002</v>
      </c>
      <c r="C17" s="370">
        <v>17802.349999999999</v>
      </c>
      <c r="D17" s="374">
        <v>38202.29</v>
      </c>
      <c r="E17" s="19">
        <v>25598.27</v>
      </c>
      <c r="F17" s="368">
        <v>26754.619999999992</v>
      </c>
      <c r="G17" s="376">
        <v>52352.889999999992</v>
      </c>
      <c r="H17" s="344">
        <f t="shared" si="0"/>
        <v>3.4680753123329765E-2</v>
      </c>
      <c r="I17" s="322">
        <f t="shared" si="1"/>
        <v>1.3582210507459004E-2</v>
      </c>
      <c r="J17" s="398">
        <f t="shared" si="2"/>
        <v>2.0117781072882143E-2</v>
      </c>
      <c r="K17" s="322">
        <f t="shared" si="3"/>
        <v>4.7660755371623106E-2</v>
      </c>
      <c r="L17" s="322">
        <f t="shared" si="4"/>
        <v>2.2461748203508946E-2</v>
      </c>
      <c r="M17" s="398">
        <f t="shared" si="5"/>
        <v>3.029308659021538E-2</v>
      </c>
      <c r="N17" s="393">
        <f t="shared" si="6"/>
        <v>0.2548208475122965</v>
      </c>
      <c r="O17" s="394">
        <f t="shared" si="7"/>
        <v>0.50287012669675601</v>
      </c>
      <c r="P17" s="385">
        <f t="shared" si="8"/>
        <v>0.37041234962616093</v>
      </c>
      <c r="R17" s="400">
        <v>4924.0050000000001</v>
      </c>
      <c r="S17" s="368">
        <v>4870.058</v>
      </c>
      <c r="T17" s="373">
        <v>9794.0630000000001</v>
      </c>
      <c r="U17" s="19">
        <v>5964.9229999999998</v>
      </c>
      <c r="V17" s="119">
        <v>7113.3309999999992</v>
      </c>
      <c r="W17" s="374">
        <v>13078.253999999999</v>
      </c>
      <c r="X17" s="344">
        <f t="shared" si="21"/>
        <v>3.4599696394296511E-2</v>
      </c>
      <c r="Y17" s="322">
        <f t="shared" si="22"/>
        <v>1.7962559670119567E-2</v>
      </c>
      <c r="Z17" s="398">
        <f t="shared" si="23"/>
        <v>2.3689415236327237E-2</v>
      </c>
      <c r="AA17" s="322">
        <f t="shared" si="24"/>
        <v>4.4048233977905249E-2</v>
      </c>
      <c r="AB17" s="322">
        <f t="shared" si="25"/>
        <v>2.7831090940910422E-2</v>
      </c>
      <c r="AC17" s="398">
        <f t="shared" si="26"/>
        <v>3.3447590945943177E-2</v>
      </c>
      <c r="AE17" s="393">
        <f t="shared" si="9"/>
        <v>0.21139661718458849</v>
      </c>
      <c r="AF17" s="394">
        <f t="shared" si="10"/>
        <v>0.460625520271011</v>
      </c>
      <c r="AG17" s="385">
        <f t="shared" si="11"/>
        <v>0.33532467577551817</v>
      </c>
      <c r="AI17" s="27">
        <f t="shared" si="12"/>
        <v>2.4137350403971776</v>
      </c>
      <c r="AJ17" s="28">
        <f t="shared" si="13"/>
        <v>2.7356264762798173</v>
      </c>
      <c r="AK17" s="401">
        <f t="shared" si="14"/>
        <v>2.5637371476945492</v>
      </c>
      <c r="AL17" s="28">
        <f t="shared" si="15"/>
        <v>2.3302055177947572</v>
      </c>
      <c r="AM17" s="28">
        <f t="shared" si="16"/>
        <v>2.6587299688801416</v>
      </c>
      <c r="AN17" s="401">
        <f t="shared" si="17"/>
        <v>2.4980959026330734</v>
      </c>
      <c r="AO17" s="383">
        <f t="shared" si="18"/>
        <v>-3.4605920370065026E-2</v>
      </c>
      <c r="AP17" s="384">
        <f t="shared" si="19"/>
        <v>-2.8109286142107882E-2</v>
      </c>
      <c r="AQ17" s="385">
        <f t="shared" si="20"/>
        <v>-2.5603734423594864E-2</v>
      </c>
    </row>
    <row r="18" spans="1:43" ht="20.100000000000001" customHeight="1">
      <c r="A18" s="8" t="s">
        <v>170</v>
      </c>
      <c r="B18" s="19">
        <v>62641.68</v>
      </c>
      <c r="C18" s="370">
        <v>21351.940000000006</v>
      </c>
      <c r="D18" s="374">
        <v>83993.62000000001</v>
      </c>
      <c r="E18" s="19">
        <v>39014.129999999997</v>
      </c>
      <c r="F18" s="368">
        <v>20989.519999999993</v>
      </c>
      <c r="G18" s="376">
        <v>60003.649999999994</v>
      </c>
      <c r="H18" s="344">
        <f t="shared" si="0"/>
        <v>0.10649348180978098</v>
      </c>
      <c r="I18" s="322">
        <f t="shared" si="1"/>
        <v>1.6290351769436863E-2</v>
      </c>
      <c r="J18" s="398">
        <f t="shared" si="2"/>
        <v>4.423204102892405E-2</v>
      </c>
      <c r="K18" s="322">
        <f t="shared" si="3"/>
        <v>7.2639397348598242E-2</v>
      </c>
      <c r="L18" s="322">
        <f t="shared" si="4"/>
        <v>1.7621678541968267E-2</v>
      </c>
      <c r="M18" s="398">
        <f t="shared" si="5"/>
        <v>3.472006540955002E-2</v>
      </c>
      <c r="N18" s="393">
        <f t="shared" si="6"/>
        <v>-0.37718576513273594</v>
      </c>
      <c r="O18" s="394">
        <f t="shared" si="7"/>
        <v>-1.6973633309198728E-2</v>
      </c>
      <c r="P18" s="385">
        <f t="shared" si="8"/>
        <v>-0.28561657421123193</v>
      </c>
      <c r="R18" s="400">
        <v>12462.607999999997</v>
      </c>
      <c r="S18" s="368">
        <v>5376.7769999999982</v>
      </c>
      <c r="T18" s="373">
        <v>17839.384999999995</v>
      </c>
      <c r="U18" s="19">
        <v>8098.5879999999988</v>
      </c>
      <c r="V18" s="119">
        <v>4940.1710000000003</v>
      </c>
      <c r="W18" s="374">
        <v>13038.758999999998</v>
      </c>
      <c r="X18" s="344">
        <f t="shared" si="21"/>
        <v>8.7571489687993956E-2</v>
      </c>
      <c r="Y18" s="322">
        <f t="shared" si="22"/>
        <v>1.9831525147221335E-2</v>
      </c>
      <c r="Z18" s="398">
        <f t="shared" si="23"/>
        <v>4.3149058651726815E-2</v>
      </c>
      <c r="AA18" s="322">
        <f t="shared" si="24"/>
        <v>5.9804376203122102E-2</v>
      </c>
      <c r="AB18" s="322">
        <f t="shared" si="25"/>
        <v>1.9328546410204782E-2</v>
      </c>
      <c r="AC18" s="398">
        <f t="shared" si="26"/>
        <v>3.3346582615289097E-2</v>
      </c>
      <c r="AE18" s="393">
        <f t="shared" si="9"/>
        <v>-0.35016908178448675</v>
      </c>
      <c r="AF18" s="394">
        <f t="shared" si="10"/>
        <v>-8.1202177438267964E-2</v>
      </c>
      <c r="AG18" s="385">
        <f t="shared" si="11"/>
        <v>-0.26910266245164832</v>
      </c>
      <c r="AI18" s="27">
        <f t="shared" si="12"/>
        <v>1.9895073056789019</v>
      </c>
      <c r="AJ18" s="28">
        <f t="shared" si="13"/>
        <v>2.5181679041810705</v>
      </c>
      <c r="AK18" s="401">
        <f t="shared" si="14"/>
        <v>2.1238976246052967</v>
      </c>
      <c r="AL18" s="28">
        <f t="shared" si="15"/>
        <v>2.0758089440928194</v>
      </c>
      <c r="AM18" s="28">
        <f t="shared" si="16"/>
        <v>2.3536369578723102</v>
      </c>
      <c r="AN18" s="401">
        <f t="shared" si="17"/>
        <v>2.1729943095128377</v>
      </c>
      <c r="AO18" s="383">
        <f t="shared" si="18"/>
        <v>4.3378397338665615E-2</v>
      </c>
      <c r="AP18" s="384">
        <f t="shared" si="19"/>
        <v>-6.5337559912339194E-2</v>
      </c>
      <c r="AQ18" s="385">
        <f t="shared" si="20"/>
        <v>2.3116314241683384E-2</v>
      </c>
    </row>
    <row r="19" spans="1:43" ht="20.100000000000001" customHeight="1">
      <c r="A19" s="8" t="s">
        <v>217</v>
      </c>
      <c r="B19" s="19">
        <v>39808.500000000015</v>
      </c>
      <c r="C19" s="370">
        <v>131562.73999999996</v>
      </c>
      <c r="D19" s="374">
        <v>171371.24</v>
      </c>
      <c r="E19" s="19">
        <v>16182.580000000004</v>
      </c>
      <c r="F19" s="368">
        <v>49164.37999999999</v>
      </c>
      <c r="G19" s="376">
        <v>65346.959999999992</v>
      </c>
      <c r="H19" s="344">
        <f t="shared" si="0"/>
        <v>6.7676118690058559E-2</v>
      </c>
      <c r="I19" s="322">
        <f t="shared" si="1"/>
        <v>0.10037510944443272</v>
      </c>
      <c r="J19" s="398">
        <f t="shared" si="2"/>
        <v>9.0246136776312172E-2</v>
      </c>
      <c r="K19" s="322">
        <f t="shared" si="3"/>
        <v>3.0129926227894337E-2</v>
      </c>
      <c r="L19" s="322">
        <f t="shared" si="4"/>
        <v>4.1275784299744538E-2</v>
      </c>
      <c r="M19" s="398">
        <f t="shared" si="5"/>
        <v>3.7811878535976541E-2</v>
      </c>
      <c r="N19" s="393">
        <f t="shared" si="6"/>
        <v>-0.59348933016818028</v>
      </c>
      <c r="O19" s="394">
        <f t="shared" si="7"/>
        <v>-0.62630468170547371</v>
      </c>
      <c r="P19" s="385">
        <f t="shared" si="8"/>
        <v>-0.61868187450823142</v>
      </c>
      <c r="R19" s="400">
        <v>6065.8159999999998</v>
      </c>
      <c r="S19" s="368">
        <v>12245.419999999995</v>
      </c>
      <c r="T19" s="373">
        <v>18311.235999999994</v>
      </c>
      <c r="U19" s="19">
        <v>3416.1020000000008</v>
      </c>
      <c r="V19" s="119">
        <v>8074.1969999999974</v>
      </c>
      <c r="W19" s="374">
        <v>11490.298999999999</v>
      </c>
      <c r="X19" s="344">
        <f t="shared" si="21"/>
        <v>4.2622903913311638E-2</v>
      </c>
      <c r="Y19" s="322">
        <f t="shared" si="22"/>
        <v>4.5165599143927121E-2</v>
      </c>
      <c r="Z19" s="398">
        <f t="shared" si="23"/>
        <v>4.429034947951465E-2</v>
      </c>
      <c r="AA19" s="322">
        <f t="shared" si="24"/>
        <v>2.522635416892894E-2</v>
      </c>
      <c r="AB19" s="322">
        <f t="shared" si="25"/>
        <v>3.1590503939972155E-2</v>
      </c>
      <c r="AC19" s="398">
        <f t="shared" si="26"/>
        <v>2.9386401334503823E-2</v>
      </c>
      <c r="AE19" s="393">
        <f t="shared" si="9"/>
        <v>-0.43682729578345258</v>
      </c>
      <c r="AF19" s="394">
        <f t="shared" si="10"/>
        <v>-0.34063535591265953</v>
      </c>
      <c r="AG19" s="385">
        <f t="shared" si="11"/>
        <v>-0.37250008683193186</v>
      </c>
      <c r="AI19" s="27">
        <f t="shared" ref="AI19:AN19" si="27">(R19/B19)*10</f>
        <v>1.5237489480889754</v>
      </c>
      <c r="AJ19" s="28">
        <f t="shared" si="27"/>
        <v>0.93076656810279257</v>
      </c>
      <c r="AK19" s="401">
        <f t="shared" si="27"/>
        <v>1.0685127796239318</v>
      </c>
      <c r="AL19" s="28">
        <f t="shared" si="27"/>
        <v>2.1109748878114614</v>
      </c>
      <c r="AM19" s="28">
        <f t="shared" si="27"/>
        <v>1.6422859395358995</v>
      </c>
      <c r="AN19" s="401">
        <f t="shared" si="27"/>
        <v>1.7583524926025635</v>
      </c>
      <c r="AO19" s="383">
        <f>(AL19-AI19)/AI19</f>
        <v>0.38538234297648644</v>
      </c>
      <c r="AP19" s="384">
        <f>(AM19-AJ19)/AJ19</f>
        <v>0.76444448674538956</v>
      </c>
      <c r="AQ19" s="385">
        <f>(AN19-AK19)/AK19</f>
        <v>0.64560735831481975</v>
      </c>
    </row>
    <row r="20" spans="1:43" ht="20.100000000000001" customHeight="1">
      <c r="A20" s="8" t="s">
        <v>172</v>
      </c>
      <c r="B20" s="19">
        <v>6940.8700000000035</v>
      </c>
      <c r="C20" s="370">
        <v>17016.739999999998</v>
      </c>
      <c r="D20" s="374">
        <v>23957.61</v>
      </c>
      <c r="E20" s="19">
        <v>8295.7800000000043</v>
      </c>
      <c r="F20" s="368">
        <v>16009.460000000003</v>
      </c>
      <c r="G20" s="376">
        <v>24305.240000000005</v>
      </c>
      <c r="H20" s="344">
        <f t="shared" si="0"/>
        <v>1.1799769946927587E-2</v>
      </c>
      <c r="I20" s="322">
        <f t="shared" si="1"/>
        <v>1.2982833436636058E-2</v>
      </c>
      <c r="J20" s="398">
        <f t="shared" si="2"/>
        <v>1.2616362867500662E-2</v>
      </c>
      <c r="K20" s="322">
        <f t="shared" si="3"/>
        <v>1.5445697744293021E-2</v>
      </c>
      <c r="L20" s="322">
        <f t="shared" si="4"/>
        <v>1.3440686483087725E-2</v>
      </c>
      <c r="M20" s="398">
        <f t="shared" si="5"/>
        <v>1.4063803161887848E-2</v>
      </c>
      <c r="N20" s="393">
        <f t="shared" si="6"/>
        <v>0.19520751721326002</v>
      </c>
      <c r="O20" s="394">
        <f t="shared" si="7"/>
        <v>-5.9193476541334902E-2</v>
      </c>
      <c r="P20" s="385">
        <f t="shared" si="8"/>
        <v>1.4510211995270172E-2</v>
      </c>
      <c r="R20" s="400">
        <v>2931.4199999999996</v>
      </c>
      <c r="S20" s="368">
        <v>4704.4990000000016</v>
      </c>
      <c r="T20" s="373">
        <v>7635.9190000000017</v>
      </c>
      <c r="U20" s="19">
        <v>3448.2410000000004</v>
      </c>
      <c r="V20" s="119">
        <v>4255.1420000000007</v>
      </c>
      <c r="W20" s="374">
        <v>7703.3830000000016</v>
      </c>
      <c r="X20" s="344">
        <f t="shared" si="21"/>
        <v>2.0598322301494141E-2</v>
      </c>
      <c r="Y20" s="322">
        <f t="shared" si="22"/>
        <v>1.7351917370494942E-2</v>
      </c>
      <c r="Z20" s="398">
        <f t="shared" si="23"/>
        <v>1.8469398849278455E-2</v>
      </c>
      <c r="AA20" s="322">
        <f t="shared" si="24"/>
        <v>2.546368601576349E-2</v>
      </c>
      <c r="AB20" s="322">
        <f t="shared" si="25"/>
        <v>1.6648352785563821E-2</v>
      </c>
      <c r="AC20" s="398">
        <f t="shared" si="26"/>
        <v>1.9701376306342781E-2</v>
      </c>
      <c r="AE20" s="393">
        <f t="shared" si="9"/>
        <v>0.17630397554768709</v>
      </c>
      <c r="AF20" s="394">
        <f t="shared" si="10"/>
        <v>-9.5516440751714629E-2</v>
      </c>
      <c r="AG20" s="385">
        <f t="shared" si="11"/>
        <v>8.8350858619636909E-3</v>
      </c>
      <c r="AI20" s="27">
        <f t="shared" ref="AI20:AI33" si="28">(R20/B20)*10</f>
        <v>4.2234186780619689</v>
      </c>
      <c r="AJ20" s="28">
        <f t="shared" ref="AJ20:AJ33" si="29">(S20/C20)*10</f>
        <v>2.7646300055122204</v>
      </c>
      <c r="AK20" s="401">
        <f t="shared" ref="AK20:AK33" si="30">(T20/D20)*10</f>
        <v>3.1872624189140741</v>
      </c>
      <c r="AL20" s="28">
        <f t="shared" ref="AL20:AL33" si="31">(U20/E20)*10</f>
        <v>4.1566205950495299</v>
      </c>
      <c r="AM20" s="28">
        <f t="shared" ref="AM20:AM33" si="32">(V20/F20)*10</f>
        <v>2.6578922711946564</v>
      </c>
      <c r="AN20" s="401">
        <f t="shared" ref="AN20:AN33" si="33">(W20/G20)*10</f>
        <v>3.1694330111531506</v>
      </c>
      <c r="AO20" s="383">
        <f t="shared" ref="AO20:AO33" si="34">(AL20-AI20)/AI20</f>
        <v>-1.5816116777484911E-2</v>
      </c>
      <c r="AP20" s="384">
        <f t="shared" ref="AP20:AP33" si="35">(AM20-AJ20)/AJ20</f>
        <v>-3.8608325202557428E-2</v>
      </c>
      <c r="AQ20" s="385">
        <f t="shared" ref="AQ20:AQ33" si="36">(AN20-AK20)/AK20</f>
        <v>-5.5939566366167573E-3</v>
      </c>
    </row>
    <row r="21" spans="1:43" ht="20.100000000000001" customHeight="1">
      <c r="A21" s="8" t="s">
        <v>216</v>
      </c>
      <c r="B21" s="19">
        <v>7386.46</v>
      </c>
      <c r="C21" s="370">
        <v>20664.640000000003</v>
      </c>
      <c r="D21" s="374">
        <v>28051.100000000002</v>
      </c>
      <c r="E21" s="19">
        <v>10470.240000000002</v>
      </c>
      <c r="F21" s="368">
        <v>17493.210000000003</v>
      </c>
      <c r="G21" s="376">
        <v>27963.450000000004</v>
      </c>
      <c r="H21" s="344">
        <f t="shared" si="0"/>
        <v>1.25572916251396E-2</v>
      </c>
      <c r="I21" s="322">
        <f t="shared" si="1"/>
        <v>1.5765979802714682E-2</v>
      </c>
      <c r="J21" s="398">
        <f t="shared" si="2"/>
        <v>1.4772043473140596E-2</v>
      </c>
      <c r="K21" s="322">
        <f t="shared" si="3"/>
        <v>1.9494268453383107E-2</v>
      </c>
      <c r="L21" s="322">
        <f t="shared" si="4"/>
        <v>1.4686363637050531E-2</v>
      </c>
      <c r="M21" s="398">
        <f t="shared" si="5"/>
        <v>1.61805625670552E-2</v>
      </c>
      <c r="N21" s="393">
        <f t="shared" si="6"/>
        <v>0.41749092257996406</v>
      </c>
      <c r="O21" s="394">
        <f t="shared" si="7"/>
        <v>-0.15347134041531812</v>
      </c>
      <c r="P21" s="385">
        <f t="shared" si="8"/>
        <v>-3.124654648124238E-3</v>
      </c>
      <c r="R21" s="400">
        <v>1829.508</v>
      </c>
      <c r="S21" s="368">
        <v>5417.8050000000003</v>
      </c>
      <c r="T21" s="373">
        <v>7247.3130000000001</v>
      </c>
      <c r="U21" s="19">
        <v>2329.136</v>
      </c>
      <c r="V21" s="119">
        <v>4595.2769999999991</v>
      </c>
      <c r="W21" s="374">
        <v>6924.4129999999986</v>
      </c>
      <c r="X21" s="344">
        <f t="shared" si="21"/>
        <v>1.285547462907463E-2</v>
      </c>
      <c r="Y21" s="322">
        <f t="shared" si="22"/>
        <v>1.9982851455480025E-2</v>
      </c>
      <c r="Z21" s="398">
        <f t="shared" si="23"/>
        <v>1.7529457080747025E-2</v>
      </c>
      <c r="AA21" s="322">
        <f t="shared" si="24"/>
        <v>1.7199606347703452E-2</v>
      </c>
      <c r="AB21" s="322">
        <f t="shared" si="25"/>
        <v>1.7979139742783517E-2</v>
      </c>
      <c r="AC21" s="398">
        <f t="shared" si="26"/>
        <v>1.7709163131773648E-2</v>
      </c>
      <c r="AE21" s="393">
        <f t="shared" si="9"/>
        <v>0.27309418707105948</v>
      </c>
      <c r="AF21" s="394">
        <f t="shared" si="10"/>
        <v>-0.15181941764238491</v>
      </c>
      <c r="AG21" s="385">
        <f t="shared" si="11"/>
        <v>-4.4554443833183618E-2</v>
      </c>
      <c r="AI21" s="27">
        <f t="shared" si="28"/>
        <v>2.4768400559943466</v>
      </c>
      <c r="AJ21" s="28">
        <f t="shared" si="29"/>
        <v>2.6217756515477646</v>
      </c>
      <c r="AK21" s="401">
        <f t="shared" si="30"/>
        <v>2.583610981387539</v>
      </c>
      <c r="AL21" s="28">
        <f t="shared" si="31"/>
        <v>2.2245297146961289</v>
      </c>
      <c r="AM21" s="28">
        <f t="shared" si="32"/>
        <v>2.6268918054490848</v>
      </c>
      <c r="AN21" s="401">
        <f t="shared" si="33"/>
        <v>2.4762370165340819</v>
      </c>
      <c r="AO21" s="383">
        <f t="shared" si="34"/>
        <v>-0.10186783788787111</v>
      </c>
      <c r="AP21" s="384">
        <f t="shared" si="35"/>
        <v>1.9514079697475002E-3</v>
      </c>
      <c r="AQ21" s="385">
        <f t="shared" si="36"/>
        <v>-4.1559648734652552E-2</v>
      </c>
    </row>
    <row r="22" spans="1:43" ht="20.100000000000001" customHeight="1">
      <c r="A22" s="8" t="s">
        <v>222</v>
      </c>
      <c r="B22" s="19">
        <v>6676.0099999999984</v>
      </c>
      <c r="C22" s="370">
        <v>23407.700000000015</v>
      </c>
      <c r="D22" s="374">
        <v>30083.710000000014</v>
      </c>
      <c r="E22" s="19">
        <v>5427.0800000000027</v>
      </c>
      <c r="F22" s="368">
        <v>22254.339999999997</v>
      </c>
      <c r="G22" s="376">
        <v>27681.42</v>
      </c>
      <c r="H22" s="344">
        <f t="shared" si="0"/>
        <v>1.1349496844543693E-2</v>
      </c>
      <c r="I22" s="322">
        <f t="shared" si="1"/>
        <v>1.7858783188480644E-2</v>
      </c>
      <c r="J22" s="398">
        <f t="shared" si="2"/>
        <v>1.5842440116549963E-2</v>
      </c>
      <c r="K22" s="322">
        <f t="shared" si="3"/>
        <v>1.0104539574831754E-2</v>
      </c>
      <c r="L22" s="322">
        <f t="shared" si="4"/>
        <v>1.8683553775582586E-2</v>
      </c>
      <c r="M22" s="398">
        <f t="shared" si="5"/>
        <v>1.6017370827095121E-2</v>
      </c>
      <c r="N22" s="393">
        <f t="shared" si="6"/>
        <v>-0.18707731114842488</v>
      </c>
      <c r="O22" s="394">
        <f t="shared" si="7"/>
        <v>-4.9272675230800894E-2</v>
      </c>
      <c r="P22" s="385">
        <f t="shared" si="8"/>
        <v>-7.9853515407508388E-2</v>
      </c>
      <c r="R22" s="400">
        <v>1298.2139999999999</v>
      </c>
      <c r="S22" s="368">
        <v>5109.5860000000002</v>
      </c>
      <c r="T22" s="373">
        <v>6407.8</v>
      </c>
      <c r="U22" s="19">
        <v>1043.308</v>
      </c>
      <c r="V22" s="119">
        <v>4491.6059999999998</v>
      </c>
      <c r="W22" s="374">
        <v>5534.9139999999998</v>
      </c>
      <c r="X22" s="344">
        <f t="shared" si="21"/>
        <v>9.1222105287921615E-3</v>
      </c>
      <c r="Y22" s="322">
        <f t="shared" si="22"/>
        <v>1.8846026764898396E-2</v>
      </c>
      <c r="Z22" s="398">
        <f t="shared" si="23"/>
        <v>1.5498882838648035E-2</v>
      </c>
      <c r="AA22" s="322">
        <f t="shared" si="24"/>
        <v>7.704353416635952E-3</v>
      </c>
      <c r="AB22" s="322">
        <f t="shared" si="25"/>
        <v>1.7573524282328334E-2</v>
      </c>
      <c r="AC22" s="398">
        <f t="shared" si="26"/>
        <v>1.415552407782982E-2</v>
      </c>
      <c r="AE22" s="393">
        <f t="shared" si="9"/>
        <v>-0.1963512949328847</v>
      </c>
      <c r="AF22" s="394">
        <f t="shared" si="10"/>
        <v>-0.12094521943656501</v>
      </c>
      <c r="AG22" s="385">
        <f t="shared" si="11"/>
        <v>-0.13622241642997604</v>
      </c>
      <c r="AI22" s="27">
        <f t="shared" si="28"/>
        <v>1.9445956491976499</v>
      </c>
      <c r="AJ22" s="28">
        <f t="shared" si="29"/>
        <v>2.1828654673462138</v>
      </c>
      <c r="AK22" s="401">
        <f t="shared" si="30"/>
        <v>2.129989951372353</v>
      </c>
      <c r="AL22" s="28">
        <f t="shared" si="31"/>
        <v>1.9224113151086764</v>
      </c>
      <c r="AM22" s="28">
        <f t="shared" si="32"/>
        <v>2.0183056428543829</v>
      </c>
      <c r="AN22" s="401">
        <f t="shared" si="33"/>
        <v>1.9995050831929864</v>
      </c>
      <c r="AO22" s="383">
        <f t="shared" si="34"/>
        <v>-1.1408198973461113E-2</v>
      </c>
      <c r="AP22" s="384">
        <f t="shared" si="35"/>
        <v>-7.5387066657796403E-2</v>
      </c>
      <c r="AQ22" s="385">
        <f t="shared" si="36"/>
        <v>-6.126079050058205E-2</v>
      </c>
    </row>
    <row r="23" spans="1:43" ht="20.100000000000001" customHeight="1">
      <c r="A23" s="8" t="s">
        <v>220</v>
      </c>
      <c r="B23" s="19">
        <v>4503.9300000000012</v>
      </c>
      <c r="C23" s="370">
        <v>19131.72</v>
      </c>
      <c r="D23" s="374">
        <v>23635.65</v>
      </c>
      <c r="E23" s="19">
        <v>4274.4400000000005</v>
      </c>
      <c r="F23" s="368">
        <v>19433.640000000003</v>
      </c>
      <c r="G23" s="376">
        <v>23708.080000000002</v>
      </c>
      <c r="H23" s="344">
        <f t="shared" si="0"/>
        <v>7.6568697954385477E-3</v>
      </c>
      <c r="I23" s="322">
        <f t="shared" si="1"/>
        <v>1.4596446447225429E-2</v>
      </c>
      <c r="J23" s="398">
        <f t="shared" si="2"/>
        <v>1.2446814895527646E-2</v>
      </c>
      <c r="K23" s="322">
        <f t="shared" si="3"/>
        <v>7.9584690368013425E-3</v>
      </c>
      <c r="L23" s="322">
        <f t="shared" si="4"/>
        <v>1.6315444897279041E-2</v>
      </c>
      <c r="M23" s="398">
        <f t="shared" si="5"/>
        <v>1.3718266944341632E-2</v>
      </c>
      <c r="N23" s="393">
        <f t="shared" si="6"/>
        <v>-5.0953278581150382E-2</v>
      </c>
      <c r="O23" s="394">
        <f t="shared" si="7"/>
        <v>1.5781121613738958E-2</v>
      </c>
      <c r="P23" s="385">
        <f t="shared" si="8"/>
        <v>3.0644386763215856E-3</v>
      </c>
      <c r="R23" s="400">
        <v>1141.6920000000009</v>
      </c>
      <c r="S23" s="368">
        <v>4263.5559999999996</v>
      </c>
      <c r="T23" s="373">
        <v>5405.2480000000005</v>
      </c>
      <c r="U23" s="19">
        <v>1008.7870000000001</v>
      </c>
      <c r="V23" s="119">
        <v>4181.3509999999997</v>
      </c>
      <c r="W23" s="374">
        <v>5190.1379999999999</v>
      </c>
      <c r="X23" s="344">
        <f t="shared" si="21"/>
        <v>8.0223713371122083E-3</v>
      </c>
      <c r="Y23" s="322">
        <f t="shared" si="22"/>
        <v>1.5725557900315826E-2</v>
      </c>
      <c r="Z23" s="398">
        <f t="shared" si="23"/>
        <v>1.3073957593220234E-2</v>
      </c>
      <c r="AA23" s="322">
        <f t="shared" si="24"/>
        <v>7.4494315869407055E-3</v>
      </c>
      <c r="AB23" s="322">
        <f t="shared" si="25"/>
        <v>1.6359643595506342E-2</v>
      </c>
      <c r="AC23" s="398">
        <f t="shared" si="26"/>
        <v>1.3273760608793471E-2</v>
      </c>
      <c r="AE23" s="393">
        <f t="shared" si="9"/>
        <v>-0.11641055556139542</v>
      </c>
      <c r="AF23" s="394">
        <f t="shared" si="10"/>
        <v>-1.9280853822489945E-2</v>
      </c>
      <c r="AG23" s="385">
        <f t="shared" si="11"/>
        <v>-3.9796508874338526E-2</v>
      </c>
      <c r="AI23" s="27">
        <f t="shared" si="28"/>
        <v>2.5348795385363463</v>
      </c>
      <c r="AJ23" s="28">
        <f t="shared" si="29"/>
        <v>2.2285272834852274</v>
      </c>
      <c r="AK23" s="401">
        <f t="shared" si="30"/>
        <v>2.2869047392392425</v>
      </c>
      <c r="AL23" s="28">
        <f t="shared" si="31"/>
        <v>2.3600448245852088</v>
      </c>
      <c r="AM23" s="28">
        <f t="shared" si="32"/>
        <v>2.1516046402012177</v>
      </c>
      <c r="AN23" s="401">
        <f t="shared" si="33"/>
        <v>2.1891852904157569</v>
      </c>
      <c r="AO23" s="383">
        <f t="shared" si="34"/>
        <v>-6.8971606458304538E-2</v>
      </c>
      <c r="AP23" s="384">
        <f t="shared" si="35"/>
        <v>-3.4517254446043526E-2</v>
      </c>
      <c r="AQ23" s="385">
        <f t="shared" si="36"/>
        <v>-4.273000407353774E-2</v>
      </c>
    </row>
    <row r="24" spans="1:43" ht="20.100000000000001" customHeight="1">
      <c r="A24" s="8" t="s">
        <v>223</v>
      </c>
      <c r="B24" s="19">
        <v>6865.1400000000012</v>
      </c>
      <c r="C24" s="370">
        <v>60074.68</v>
      </c>
      <c r="D24" s="374">
        <v>66939.820000000007</v>
      </c>
      <c r="E24" s="19">
        <v>4638.6799999999994</v>
      </c>
      <c r="F24" s="368">
        <v>48027.899999999994</v>
      </c>
      <c r="G24" s="376">
        <v>52666.579999999994</v>
      </c>
      <c r="H24" s="344">
        <f t="shared" si="0"/>
        <v>1.1671025772482474E-2</v>
      </c>
      <c r="I24" s="322">
        <f t="shared" si="1"/>
        <v>4.5833665214324928E-2</v>
      </c>
      <c r="J24" s="398">
        <f t="shared" si="2"/>
        <v>3.5251306762451612E-2</v>
      </c>
      <c r="K24" s="322">
        <f t="shared" si="3"/>
        <v>8.6366380512136413E-3</v>
      </c>
      <c r="L24" s="322">
        <f t="shared" si="4"/>
        <v>4.032165646693197E-2</v>
      </c>
      <c r="M24" s="398">
        <f t="shared" si="5"/>
        <v>3.0474597836919904E-2</v>
      </c>
      <c r="N24" s="393">
        <f t="shared" si="6"/>
        <v>-0.32431385230308507</v>
      </c>
      <c r="O24" s="394">
        <f t="shared" si="7"/>
        <v>-0.20053007356843192</v>
      </c>
      <c r="P24" s="385">
        <f t="shared" si="8"/>
        <v>-0.21322495339844075</v>
      </c>
      <c r="R24" s="400">
        <v>500.57399999999984</v>
      </c>
      <c r="S24" s="368">
        <v>4724.5560000000014</v>
      </c>
      <c r="T24" s="373">
        <v>5225.130000000001</v>
      </c>
      <c r="U24" s="19">
        <v>445.38700000000006</v>
      </c>
      <c r="V24" s="119">
        <v>4147.2219999999988</v>
      </c>
      <c r="W24" s="374">
        <v>4592.6089999999986</v>
      </c>
      <c r="X24" s="344">
        <f t="shared" si="21"/>
        <v>3.5174026880310997E-3</v>
      </c>
      <c r="Y24" s="322">
        <f t="shared" si="22"/>
        <v>1.742589494105028E-2</v>
      </c>
      <c r="Z24" s="398">
        <f t="shared" si="23"/>
        <v>1.2638296714426952E-2</v>
      </c>
      <c r="AA24" s="322">
        <f t="shared" si="24"/>
        <v>3.2889797214008111E-3</v>
      </c>
      <c r="AB24" s="322">
        <f t="shared" si="25"/>
        <v>1.6226113003056427E-2</v>
      </c>
      <c r="AC24" s="398">
        <f t="shared" si="26"/>
        <v>1.1745582186020941E-2</v>
      </c>
      <c r="AE24" s="393">
        <f t="shared" si="9"/>
        <v>-0.11024743594353642</v>
      </c>
      <c r="AF24" s="394">
        <f t="shared" si="10"/>
        <v>-0.12219857273360764</v>
      </c>
      <c r="AG24" s="385">
        <f t="shared" si="11"/>
        <v>-0.12105363885683272</v>
      </c>
      <c r="AI24" s="27">
        <f t="shared" si="28"/>
        <v>0.72915337487654985</v>
      </c>
      <c r="AJ24" s="28">
        <f t="shared" si="29"/>
        <v>0.78644713546539102</v>
      </c>
      <c r="AK24" s="401">
        <f t="shared" si="30"/>
        <v>0.7805712653544632</v>
      </c>
      <c r="AL24" s="28">
        <f t="shared" si="31"/>
        <v>0.96015892452163143</v>
      </c>
      <c r="AM24" s="28">
        <f t="shared" si="32"/>
        <v>0.86350267240499778</v>
      </c>
      <c r="AN24" s="401">
        <f t="shared" si="33"/>
        <v>0.87201580205131968</v>
      </c>
      <c r="AO24" s="383">
        <f t="shared" si="34"/>
        <v>0.31681338605090081</v>
      </c>
      <c r="AP24" s="384">
        <f t="shared" si="35"/>
        <v>9.7979296337582913E-2</v>
      </c>
      <c r="AQ24" s="385">
        <f t="shared" si="36"/>
        <v>0.11715078527177251</v>
      </c>
    </row>
    <row r="25" spans="1:43" ht="20.100000000000001" customHeight="1">
      <c r="A25" s="8" t="s">
        <v>224</v>
      </c>
      <c r="B25" s="19">
        <v>1256.0900000000001</v>
      </c>
      <c r="C25" s="370">
        <v>25218.760000000009</v>
      </c>
      <c r="D25" s="374">
        <v>26474.850000000009</v>
      </c>
      <c r="E25" s="19">
        <v>1148.5600000000002</v>
      </c>
      <c r="F25" s="368">
        <v>32921.18</v>
      </c>
      <c r="G25" s="376">
        <v>34069.74</v>
      </c>
      <c r="H25" s="344">
        <f t="shared" si="0"/>
        <v>2.1354056526971788E-3</v>
      </c>
      <c r="I25" s="322">
        <f t="shared" si="1"/>
        <v>1.924052201294138E-2</v>
      </c>
      <c r="J25" s="398">
        <f t="shared" si="2"/>
        <v>1.394197144300496E-2</v>
      </c>
      <c r="K25" s="322">
        <f t="shared" si="3"/>
        <v>2.1384740917894623E-3</v>
      </c>
      <c r="L25" s="322">
        <f t="shared" si="4"/>
        <v>2.7638862212298096E-2</v>
      </c>
      <c r="M25" s="398">
        <f t="shared" si="5"/>
        <v>1.9713860761576385E-2</v>
      </c>
      <c r="N25" s="393">
        <f t="shared" si="6"/>
        <v>-8.5606923070799035E-2</v>
      </c>
      <c r="O25" s="394">
        <f t="shared" si="7"/>
        <v>0.30542421594083086</v>
      </c>
      <c r="P25" s="385">
        <f t="shared" si="8"/>
        <v>0.28687188029393879</v>
      </c>
      <c r="R25" s="400">
        <v>178.83</v>
      </c>
      <c r="S25" s="368">
        <v>2681.2289999999998</v>
      </c>
      <c r="T25" s="373">
        <v>2860.0589999999997</v>
      </c>
      <c r="U25" s="19">
        <v>168.63000000000005</v>
      </c>
      <c r="V25" s="119">
        <v>3722.9809999999998</v>
      </c>
      <c r="W25" s="374">
        <v>3891.6109999999999</v>
      </c>
      <c r="X25" s="344">
        <f t="shared" si="21"/>
        <v>1.256591678154682E-3</v>
      </c>
      <c r="Y25" s="322">
        <f t="shared" si="22"/>
        <v>9.8893557123457283E-3</v>
      </c>
      <c r="Z25" s="398">
        <f t="shared" si="23"/>
        <v>6.9177751104311704E-3</v>
      </c>
      <c r="AA25" s="322">
        <f t="shared" si="24"/>
        <v>1.2452555876570686E-3</v>
      </c>
      <c r="AB25" s="322">
        <f t="shared" si="25"/>
        <v>1.4566259152327036E-2</v>
      </c>
      <c r="AC25" s="398">
        <f t="shared" si="26"/>
        <v>9.9527821411583596E-3</v>
      </c>
      <c r="AE25" s="393">
        <f t="shared" si="9"/>
        <v>-5.7037409830565114E-2</v>
      </c>
      <c r="AF25" s="394">
        <f t="shared" si="10"/>
        <v>0.38853525752556012</v>
      </c>
      <c r="AG25" s="385">
        <f t="shared" si="11"/>
        <v>0.3606750769826777</v>
      </c>
      <c r="AI25" s="27">
        <f t="shared" si="28"/>
        <v>1.4237037154980934</v>
      </c>
      <c r="AJ25" s="28">
        <f t="shared" si="29"/>
        <v>1.0631882772983283</v>
      </c>
      <c r="AK25" s="401">
        <f t="shared" si="30"/>
        <v>1.080292806191536</v>
      </c>
      <c r="AL25" s="28">
        <f t="shared" si="31"/>
        <v>1.468186250609459</v>
      </c>
      <c r="AM25" s="28">
        <f t="shared" si="32"/>
        <v>1.1308771435288771</v>
      </c>
      <c r="AN25" s="401">
        <f t="shared" si="33"/>
        <v>1.1422485173059731</v>
      </c>
      <c r="AO25" s="383">
        <f t="shared" si="34"/>
        <v>3.1244236161737503E-2</v>
      </c>
      <c r="AP25" s="384">
        <f t="shared" si="35"/>
        <v>6.3665926041390569E-2</v>
      </c>
      <c r="AQ25" s="385">
        <f t="shared" si="36"/>
        <v>5.735085039847275E-2</v>
      </c>
    </row>
    <row r="26" spans="1:43" ht="20.100000000000001" customHeight="1">
      <c r="A26" s="8" t="s">
        <v>219</v>
      </c>
      <c r="B26" s="19">
        <v>9739</v>
      </c>
      <c r="C26" s="370">
        <v>10157.480000000001</v>
      </c>
      <c r="D26" s="374">
        <v>19896.480000000003</v>
      </c>
      <c r="E26" s="19">
        <v>10321.759999999995</v>
      </c>
      <c r="F26" s="368">
        <v>6640.92</v>
      </c>
      <c r="G26" s="376">
        <v>16962.679999999993</v>
      </c>
      <c r="H26" s="344">
        <f t="shared" si="0"/>
        <v>1.6556708238755043E-2</v>
      </c>
      <c r="I26" s="322">
        <f t="shared" si="1"/>
        <v>7.7495966310798699E-3</v>
      </c>
      <c r="J26" s="398">
        <f t="shared" si="2"/>
        <v>1.0477723423412003E-2</v>
      </c>
      <c r="K26" s="322">
        <f t="shared" si="3"/>
        <v>1.9217817390183176E-2</v>
      </c>
      <c r="L26" s="322">
        <f t="shared" si="4"/>
        <v>5.5753612975869837E-3</v>
      </c>
      <c r="M26" s="398">
        <f t="shared" si="5"/>
        <v>9.8151588965215576E-3</v>
      </c>
      <c r="N26" s="393">
        <f t="shared" si="6"/>
        <v>5.9837765684361305E-2</v>
      </c>
      <c r="O26" s="394">
        <f t="shared" si="7"/>
        <v>-0.34620397972725525</v>
      </c>
      <c r="P26" s="385">
        <f t="shared" si="8"/>
        <v>-0.14745321785562118</v>
      </c>
      <c r="R26" s="400">
        <v>1695.8290000000004</v>
      </c>
      <c r="S26" s="368">
        <v>2301.3000000000002</v>
      </c>
      <c r="T26" s="373">
        <v>3997.1290000000008</v>
      </c>
      <c r="U26" s="19">
        <v>2109.3240000000001</v>
      </c>
      <c r="V26" s="119">
        <v>1757.9970000000001</v>
      </c>
      <c r="W26" s="374">
        <v>3867.3209999999999</v>
      </c>
      <c r="X26" s="344">
        <f t="shared" si="21"/>
        <v>1.1916147229063225E-2</v>
      </c>
      <c r="Y26" s="322">
        <f t="shared" si="22"/>
        <v>8.4880382469461682E-3</v>
      </c>
      <c r="Z26" s="398">
        <f t="shared" si="23"/>
        <v>9.668066116602014E-3</v>
      </c>
      <c r="AA26" s="322">
        <f t="shared" si="24"/>
        <v>1.5576395049393097E-2</v>
      </c>
      <c r="AB26" s="322">
        <f t="shared" si="25"/>
        <v>6.8782085890348281E-3</v>
      </c>
      <c r="AC26" s="398">
        <f t="shared" si="26"/>
        <v>9.8906605472455222E-3</v>
      </c>
      <c r="AE26" s="393">
        <f t="shared" si="9"/>
        <v>0.24383059848604993</v>
      </c>
      <c r="AF26" s="394">
        <f t="shared" si="10"/>
        <v>-0.23608525615956202</v>
      </c>
      <c r="AG26" s="385">
        <f t="shared" si="11"/>
        <v>-3.2475309153144886E-2</v>
      </c>
      <c r="AI26" s="27">
        <f t="shared" si="28"/>
        <v>1.7412763117363184</v>
      </c>
      <c r="AJ26" s="28">
        <f t="shared" si="29"/>
        <v>2.265621000484372</v>
      </c>
      <c r="AK26" s="401">
        <f t="shared" si="30"/>
        <v>2.0089628919286224</v>
      </c>
      <c r="AL26" s="28">
        <f t="shared" si="31"/>
        <v>2.0435700888220625</v>
      </c>
      <c r="AM26" s="28">
        <f t="shared" si="32"/>
        <v>2.6472190600097578</v>
      </c>
      <c r="AN26" s="401">
        <f t="shared" si="33"/>
        <v>2.2798997564064178</v>
      </c>
      <c r="AO26" s="383">
        <f t="shared" si="34"/>
        <v>0.17360471456957402</v>
      </c>
      <c r="AP26" s="384">
        <f t="shared" si="35"/>
        <v>0.16842978567192093</v>
      </c>
      <c r="AQ26" s="385">
        <f t="shared" si="36"/>
        <v>0.13486404630286306</v>
      </c>
    </row>
    <row r="27" spans="1:43" ht="20.100000000000001" customHeight="1">
      <c r="A27" s="8" t="s">
        <v>221</v>
      </c>
      <c r="B27" s="19">
        <v>1714.43</v>
      </c>
      <c r="C27" s="370">
        <v>10209.479999999996</v>
      </c>
      <c r="D27" s="374">
        <v>11923.909999999996</v>
      </c>
      <c r="E27" s="19">
        <v>2592.0300000000002</v>
      </c>
      <c r="F27" s="368">
        <v>9871.0299999999988</v>
      </c>
      <c r="G27" s="376">
        <v>12463.06</v>
      </c>
      <c r="H27" s="344">
        <f t="shared" si="0"/>
        <v>2.9146028653628513E-3</v>
      </c>
      <c r="I27" s="322">
        <f t="shared" si="1"/>
        <v>7.7892697611097704E-3</v>
      </c>
      <c r="J27" s="398">
        <f t="shared" si="2"/>
        <v>6.2792730727071599E-3</v>
      </c>
      <c r="K27" s="322">
        <f t="shared" si="3"/>
        <v>4.8260334681175035E-3</v>
      </c>
      <c r="L27" s="322">
        <f t="shared" si="4"/>
        <v>8.2871889179993198E-3</v>
      </c>
      <c r="M27" s="398">
        <f t="shared" si="5"/>
        <v>7.2115322718392383E-3</v>
      </c>
      <c r="N27" s="393">
        <f t="shared" si="6"/>
        <v>0.51189024923735593</v>
      </c>
      <c r="O27" s="394">
        <f t="shared" si="7"/>
        <v>-3.3150562026665144E-2</v>
      </c>
      <c r="P27" s="385">
        <f t="shared" si="8"/>
        <v>4.5215872981262305E-2</v>
      </c>
      <c r="R27" s="400">
        <v>543.04300000000001</v>
      </c>
      <c r="S27" s="368">
        <v>3086.2969999999996</v>
      </c>
      <c r="T27" s="373">
        <v>3629.3399999999997</v>
      </c>
      <c r="U27" s="19">
        <v>713.81600000000014</v>
      </c>
      <c r="V27" s="119">
        <v>3059.0819999999994</v>
      </c>
      <c r="W27" s="374">
        <v>3772.8979999999997</v>
      </c>
      <c r="X27" s="344">
        <f t="shared" si="21"/>
        <v>3.8158212530344628E-3</v>
      </c>
      <c r="Y27" s="322">
        <f t="shared" si="22"/>
        <v>1.1383395027782215E-2</v>
      </c>
      <c r="Z27" s="398">
        <f t="shared" si="23"/>
        <v>8.7784755207120767E-3</v>
      </c>
      <c r="AA27" s="322">
        <f t="shared" si="24"/>
        <v>5.2712053760245389E-3</v>
      </c>
      <c r="AB27" s="322">
        <f t="shared" si="25"/>
        <v>1.1968737197482041E-2</v>
      </c>
      <c r="AC27" s="398">
        <f t="shared" si="26"/>
        <v>9.6491740399572545E-3</v>
      </c>
      <c r="AE27" s="393">
        <f t="shared" si="9"/>
        <v>0.31447417607813771</v>
      </c>
      <c r="AF27" s="394">
        <f t="shared" si="10"/>
        <v>-8.8180107099220043E-3</v>
      </c>
      <c r="AG27" s="385">
        <f t="shared" si="11"/>
        <v>3.9554850193148069E-2</v>
      </c>
      <c r="AI27" s="27">
        <f t="shared" si="28"/>
        <v>3.1674842367434075</v>
      </c>
      <c r="AJ27" s="28">
        <f t="shared" si="29"/>
        <v>3.0229717870058033</v>
      </c>
      <c r="AK27" s="401">
        <f t="shared" si="30"/>
        <v>3.0437499108933235</v>
      </c>
      <c r="AL27" s="28">
        <f t="shared" si="31"/>
        <v>2.7538878793841128</v>
      </c>
      <c r="AM27" s="28">
        <f t="shared" si="32"/>
        <v>3.0990504537013863</v>
      </c>
      <c r="AN27" s="401">
        <f t="shared" si="33"/>
        <v>3.0272645722639542</v>
      </c>
      <c r="AO27" s="383">
        <f t="shared" si="34"/>
        <v>-0.13057566398010756</v>
      </c>
      <c r="AP27" s="384">
        <f t="shared" si="35"/>
        <v>2.5166846420004978E-2</v>
      </c>
      <c r="AQ27" s="385">
        <f t="shared" si="36"/>
        <v>-5.4161278396656909E-3</v>
      </c>
    </row>
    <row r="28" spans="1:43" ht="20.100000000000001" customHeight="1">
      <c r="A28" s="8" t="s">
        <v>173</v>
      </c>
      <c r="B28" s="19">
        <v>6614.8399999999983</v>
      </c>
      <c r="C28" s="370">
        <v>4714.7599999999984</v>
      </c>
      <c r="D28" s="374">
        <v>11329.599999999997</v>
      </c>
      <c r="E28" s="19">
        <v>7247.7400000000016</v>
      </c>
      <c r="F28" s="368">
        <v>5019.8900000000003</v>
      </c>
      <c r="G28" s="376">
        <v>12267.630000000001</v>
      </c>
      <c r="H28" s="344">
        <f t="shared" si="0"/>
        <v>1.1245505280423696E-2</v>
      </c>
      <c r="I28" s="322">
        <f t="shared" si="1"/>
        <v>3.5971016642267679E-3</v>
      </c>
      <c r="J28" s="398">
        <f t="shared" si="2"/>
        <v>5.9663023458364781E-3</v>
      </c>
      <c r="K28" s="322">
        <f t="shared" si="3"/>
        <v>1.3494379234890785E-2</v>
      </c>
      <c r="L28" s="322">
        <f t="shared" si="4"/>
        <v>4.2144311969040324E-3</v>
      </c>
      <c r="M28" s="398">
        <f t="shared" si="5"/>
        <v>7.0984501112875331E-3</v>
      </c>
      <c r="N28" s="393">
        <f t="shared" si="6"/>
        <v>9.5678807045975936E-2</v>
      </c>
      <c r="O28" s="394">
        <f t="shared" si="7"/>
        <v>6.4718034428051907E-2</v>
      </c>
      <c r="P28" s="385">
        <f t="shared" si="8"/>
        <v>8.2794626465188939E-2</v>
      </c>
      <c r="R28" s="400">
        <v>2153.5870000000004</v>
      </c>
      <c r="S28" s="368">
        <v>1525.8230000000003</v>
      </c>
      <c r="T28" s="373">
        <v>3679.4100000000008</v>
      </c>
      <c r="U28" s="19">
        <v>2240.665</v>
      </c>
      <c r="V28" s="119">
        <v>1410.2080000000001</v>
      </c>
      <c r="W28" s="374">
        <v>3650.873</v>
      </c>
      <c r="X28" s="344">
        <f t="shared" si="21"/>
        <v>1.5132693073768985E-2</v>
      </c>
      <c r="Y28" s="322">
        <f t="shared" si="22"/>
        <v>5.6277947169296244E-3</v>
      </c>
      <c r="Z28" s="398">
        <f t="shared" si="23"/>
        <v>8.8995824628343538E-3</v>
      </c>
      <c r="AA28" s="322">
        <f t="shared" si="24"/>
        <v>1.654628839066373E-2</v>
      </c>
      <c r="AB28" s="322">
        <f t="shared" si="25"/>
        <v>5.5174751594716191E-3</v>
      </c>
      <c r="AC28" s="398">
        <f t="shared" si="26"/>
        <v>9.3370955098125812E-3</v>
      </c>
      <c r="AE28" s="393">
        <f t="shared" si="9"/>
        <v>4.0433936497573354E-2</v>
      </c>
      <c r="AF28" s="394">
        <f t="shared" si="10"/>
        <v>-7.5772222597247654E-2</v>
      </c>
      <c r="AG28" s="385">
        <f t="shared" si="11"/>
        <v>-7.755863032388538E-3</v>
      </c>
      <c r="AI28" s="27">
        <f t="shared" si="28"/>
        <v>3.25569023589384</v>
      </c>
      <c r="AJ28" s="28">
        <f t="shared" si="29"/>
        <v>3.2362686541838839</v>
      </c>
      <c r="AK28" s="401">
        <f t="shared" si="30"/>
        <v>3.2476080355881951</v>
      </c>
      <c r="AL28" s="28">
        <f t="shared" si="31"/>
        <v>3.0915361202250624</v>
      </c>
      <c r="AM28" s="28">
        <f t="shared" si="32"/>
        <v>2.8092408399387239</v>
      </c>
      <c r="AN28" s="401">
        <f t="shared" si="33"/>
        <v>2.976021448315608</v>
      </c>
      <c r="AO28" s="383">
        <f t="shared" si="34"/>
        <v>-5.0420680032450801E-2</v>
      </c>
      <c r="AP28" s="384">
        <f t="shared" si="35"/>
        <v>-0.13195066908091629</v>
      </c>
      <c r="AQ28" s="385">
        <f t="shared" si="36"/>
        <v>-8.3626652076379135E-2</v>
      </c>
    </row>
    <row r="29" spans="1:43" ht="20.100000000000001" customHeight="1">
      <c r="A29" s="8" t="s">
        <v>171</v>
      </c>
      <c r="B29" s="19">
        <v>614.69000000000005</v>
      </c>
      <c r="C29" s="370">
        <v>1192.22</v>
      </c>
      <c r="D29" s="374">
        <v>1806.91</v>
      </c>
      <c r="E29" s="19">
        <v>546.41999999999996</v>
      </c>
      <c r="F29" s="368">
        <v>1128.72</v>
      </c>
      <c r="G29" s="376">
        <v>1675.1399999999999</v>
      </c>
      <c r="H29" s="344">
        <f t="shared" si="0"/>
        <v>1.0449987665345866E-3</v>
      </c>
      <c r="I29" s="322">
        <f t="shared" si="1"/>
        <v>9.0959805931255006E-4</v>
      </c>
      <c r="J29" s="398">
        <f t="shared" si="2"/>
        <v>9.5154033432031087E-4</v>
      </c>
      <c r="K29" s="322">
        <f t="shared" si="3"/>
        <v>1.0173652340631728E-3</v>
      </c>
      <c r="L29" s="322">
        <f t="shared" si="4"/>
        <v>9.4761295179167653E-4</v>
      </c>
      <c r="M29" s="398">
        <f t="shared" si="5"/>
        <v>9.6929054099464983E-4</v>
      </c>
      <c r="N29" s="393">
        <f t="shared" si="6"/>
        <v>-0.11106411361824674</v>
      </c>
      <c r="O29" s="394">
        <f t="shared" si="7"/>
        <v>-5.3261981848987602E-2</v>
      </c>
      <c r="P29" s="385">
        <f t="shared" si="8"/>
        <v>-7.292560227128092E-2</v>
      </c>
      <c r="R29" s="400">
        <v>963.92200000000025</v>
      </c>
      <c r="S29" s="368">
        <v>2751.808</v>
      </c>
      <c r="T29" s="373">
        <v>3715.7300000000005</v>
      </c>
      <c r="U29" s="19">
        <v>895.99</v>
      </c>
      <c r="V29" s="119">
        <v>2615.0510000000004</v>
      </c>
      <c r="W29" s="374">
        <v>3511.0410000000002</v>
      </c>
      <c r="X29" s="344">
        <f t="shared" si="21"/>
        <v>6.7732280019583832E-3</v>
      </c>
      <c r="Y29" s="322">
        <f t="shared" si="22"/>
        <v>1.0149676944445504E-2</v>
      </c>
      <c r="Z29" s="398">
        <f t="shared" si="23"/>
        <v>8.9874315568603362E-3</v>
      </c>
      <c r="AA29" s="322">
        <f t="shared" si="24"/>
        <v>6.6164772222312559E-3</v>
      </c>
      <c r="AB29" s="322">
        <f t="shared" si="25"/>
        <v>1.0231454461505975E-2</v>
      </c>
      <c r="AC29" s="398">
        <f t="shared" si="26"/>
        <v>8.9794756366129071E-3</v>
      </c>
      <c r="AE29" s="393">
        <f t="shared" si="9"/>
        <v>-7.047458196825078E-2</v>
      </c>
      <c r="AF29" s="394">
        <f t="shared" si="10"/>
        <v>-4.9697144568225549E-2</v>
      </c>
      <c r="AG29" s="385">
        <f t="shared" si="11"/>
        <v>-5.5087156494147929E-2</v>
      </c>
      <c r="AI29" s="27">
        <f t="shared" si="28"/>
        <v>15.681432917405525</v>
      </c>
      <c r="AJ29" s="28">
        <f t="shared" si="29"/>
        <v>23.081377598094313</v>
      </c>
      <c r="AK29" s="401">
        <f t="shared" si="30"/>
        <v>20.56400152746955</v>
      </c>
      <c r="AL29" s="28">
        <f t="shared" si="31"/>
        <v>16.397459829435235</v>
      </c>
      <c r="AM29" s="28">
        <f t="shared" si="32"/>
        <v>23.168287972216319</v>
      </c>
      <c r="AN29" s="401">
        <f t="shared" si="33"/>
        <v>20.95968695153838</v>
      </c>
      <c r="AO29" s="383">
        <f t="shared" si="34"/>
        <v>4.5660808919761375E-2</v>
      </c>
      <c r="AP29" s="384">
        <f t="shared" si="35"/>
        <v>3.7653893816624495E-3</v>
      </c>
      <c r="AQ29" s="385">
        <f t="shared" si="36"/>
        <v>1.9241655061164556E-2</v>
      </c>
    </row>
    <row r="30" spans="1:43" ht="20.100000000000001" customHeight="1">
      <c r="A30" s="8" t="s">
        <v>236</v>
      </c>
      <c r="B30" s="19">
        <v>2866.4199999999992</v>
      </c>
      <c r="C30" s="370">
        <v>7617.6799999999994</v>
      </c>
      <c r="D30" s="374">
        <v>10484.099999999999</v>
      </c>
      <c r="E30" s="19">
        <v>4242.83</v>
      </c>
      <c r="F30" s="368">
        <v>9186.58</v>
      </c>
      <c r="G30" s="376">
        <v>13429.41</v>
      </c>
      <c r="H30" s="344">
        <f t="shared" si="0"/>
        <v>4.8730341544031431E-3</v>
      </c>
      <c r="I30" s="322">
        <f t="shared" si="1"/>
        <v>5.8118694070423459E-3</v>
      </c>
      <c r="J30" s="398">
        <f t="shared" si="2"/>
        <v>5.5210519721776785E-3</v>
      </c>
      <c r="K30" s="322">
        <f t="shared" si="3"/>
        <v>7.899615197174796E-3</v>
      </c>
      <c r="L30" s="322">
        <f t="shared" si="4"/>
        <v>7.7125613001190552E-3</v>
      </c>
      <c r="M30" s="398">
        <f t="shared" si="5"/>
        <v>7.7706938429856383E-3</v>
      </c>
      <c r="N30" s="393">
        <f t="shared" si="6"/>
        <v>0.48018434144333388</v>
      </c>
      <c r="O30" s="394">
        <f t="shared" si="7"/>
        <v>0.2059550939393622</v>
      </c>
      <c r="P30" s="385">
        <f t="shared" si="8"/>
        <v>0.28093112427390066</v>
      </c>
      <c r="R30" s="400">
        <v>743.18999999999994</v>
      </c>
      <c r="S30" s="368">
        <v>1573.1570000000004</v>
      </c>
      <c r="T30" s="373">
        <v>2316.3470000000002</v>
      </c>
      <c r="U30" s="19">
        <v>1038.653</v>
      </c>
      <c r="V30" s="119">
        <v>1783.374</v>
      </c>
      <c r="W30" s="374">
        <v>2822.027</v>
      </c>
      <c r="X30" s="344">
        <f t="shared" si="21"/>
        <v>5.2222019196319297E-3</v>
      </c>
      <c r="Y30" s="322">
        <f t="shared" si="22"/>
        <v>5.8023798654895471E-3</v>
      </c>
      <c r="Z30" s="398">
        <f t="shared" si="23"/>
        <v>5.6026703028580578E-3</v>
      </c>
      <c r="AA30" s="322">
        <f t="shared" si="24"/>
        <v>7.669978366167212E-3</v>
      </c>
      <c r="AB30" s="322">
        <f t="shared" si="25"/>
        <v>6.9774967558314362E-3</v>
      </c>
      <c r="AC30" s="398">
        <f t="shared" si="26"/>
        <v>7.2173246317442071E-3</v>
      </c>
      <c r="AE30" s="393">
        <f t="shared" si="9"/>
        <v>0.39756051615333915</v>
      </c>
      <c r="AF30" s="394">
        <f t="shared" si="10"/>
        <v>0.13362747646929046</v>
      </c>
      <c r="AG30" s="385">
        <f t="shared" si="11"/>
        <v>0.21830926022741834</v>
      </c>
      <c r="AI30" s="27">
        <f t="shared" si="28"/>
        <v>2.5927463525931307</v>
      </c>
      <c r="AJ30" s="28">
        <f t="shared" si="29"/>
        <v>2.0651392549962724</v>
      </c>
      <c r="AK30" s="401">
        <f t="shared" si="30"/>
        <v>2.2093904102402693</v>
      </c>
      <c r="AL30" s="28">
        <f t="shared" si="31"/>
        <v>2.4480193644336445</v>
      </c>
      <c r="AM30" s="28">
        <f t="shared" si="32"/>
        <v>1.9412817392326633</v>
      </c>
      <c r="AN30" s="401">
        <f t="shared" si="33"/>
        <v>2.1013782437203123</v>
      </c>
      <c r="AO30" s="383">
        <f t="shared" si="34"/>
        <v>-5.5819956323431986E-2</v>
      </c>
      <c r="AP30" s="384">
        <f t="shared" si="35"/>
        <v>-5.9975382030028092E-2</v>
      </c>
      <c r="AQ30" s="385">
        <f t="shared" si="36"/>
        <v>-4.8887768327106437E-2</v>
      </c>
    </row>
    <row r="31" spans="1:43" ht="20.100000000000001" customHeight="1">
      <c r="A31" s="8" t="s">
        <v>174</v>
      </c>
      <c r="B31" s="19">
        <v>11995.780000000002</v>
      </c>
      <c r="C31" s="370">
        <v>6563.53</v>
      </c>
      <c r="D31" s="374">
        <v>18559.310000000001</v>
      </c>
      <c r="E31" s="19">
        <v>9459.4400000000023</v>
      </c>
      <c r="F31" s="368">
        <v>4403.1099999999988</v>
      </c>
      <c r="G31" s="376">
        <v>13862.550000000001</v>
      </c>
      <c r="H31" s="344">
        <f t="shared" si="0"/>
        <v>2.0393328838309167E-2</v>
      </c>
      <c r="I31" s="322">
        <f t="shared" si="1"/>
        <v>5.0076111374072751E-3</v>
      </c>
      <c r="J31" s="398">
        <f t="shared" si="2"/>
        <v>9.773553769780615E-3</v>
      </c>
      <c r="K31" s="322">
        <f t="shared" si="3"/>
        <v>1.7612286134670294E-2</v>
      </c>
      <c r="L31" s="322">
        <f t="shared" si="4"/>
        <v>3.6966156922562262E-3</v>
      </c>
      <c r="M31" s="398">
        <f t="shared" si="5"/>
        <v>8.0213227485854237E-3</v>
      </c>
      <c r="N31" s="393">
        <f t="shared" si="6"/>
        <v>-0.21143602166761974</v>
      </c>
      <c r="O31" s="394">
        <f t="shared" si="7"/>
        <v>-0.3291551954512284</v>
      </c>
      <c r="P31" s="385">
        <f t="shared" si="8"/>
        <v>-0.25306759787944705</v>
      </c>
      <c r="R31" s="400">
        <v>2245.3409999999999</v>
      </c>
      <c r="S31" s="368">
        <v>1451.7790000000002</v>
      </c>
      <c r="T31" s="373">
        <v>3697.12</v>
      </c>
      <c r="U31" s="19">
        <v>1838.4009999999998</v>
      </c>
      <c r="V31" s="119">
        <v>936.00800000000015</v>
      </c>
      <c r="W31" s="374">
        <v>2774.4090000000001</v>
      </c>
      <c r="X31" s="344">
        <f t="shared" si="21"/>
        <v>1.5777424454618976E-2</v>
      </c>
      <c r="Y31" s="322">
        <f t="shared" si="22"/>
        <v>5.3546932942742194E-3</v>
      </c>
      <c r="Z31" s="398">
        <f t="shared" si="23"/>
        <v>8.9424185711823746E-3</v>
      </c>
      <c r="AA31" s="322">
        <f t="shared" si="24"/>
        <v>1.3575752343025214E-2</v>
      </c>
      <c r="AB31" s="322">
        <f t="shared" si="25"/>
        <v>3.6621554331465367E-3</v>
      </c>
      <c r="AC31" s="398">
        <f t="shared" si="26"/>
        <v>7.095541755707091E-3</v>
      </c>
      <c r="AE31" s="393">
        <f t="shared" si="9"/>
        <v>-0.18123750468191693</v>
      </c>
      <c r="AF31" s="394">
        <f t="shared" si="10"/>
        <v>-0.35526826052725657</v>
      </c>
      <c r="AG31" s="385">
        <f t="shared" si="11"/>
        <v>-0.24957561561431596</v>
      </c>
      <c r="AI31" s="27">
        <f t="shared" si="28"/>
        <v>1.8717757411356324</v>
      </c>
      <c r="AJ31" s="28">
        <f t="shared" si="29"/>
        <v>2.2118875056562555</v>
      </c>
      <c r="AK31" s="401">
        <f t="shared" si="30"/>
        <v>1.9920568167674335</v>
      </c>
      <c r="AL31" s="28">
        <f t="shared" si="31"/>
        <v>1.9434564836819088</v>
      </c>
      <c r="AM31" s="28">
        <f t="shared" si="32"/>
        <v>2.1257883632250851</v>
      </c>
      <c r="AN31" s="401">
        <f t="shared" si="33"/>
        <v>2.0013698778363285</v>
      </c>
      <c r="AO31" s="383">
        <f t="shared" si="34"/>
        <v>3.8295582622941103E-2</v>
      </c>
      <c r="AP31" s="384">
        <f t="shared" si="35"/>
        <v>-3.8925642561385677E-2</v>
      </c>
      <c r="AQ31" s="385">
        <f t="shared" si="36"/>
        <v>4.67509811492602E-3</v>
      </c>
    </row>
    <row r="32" spans="1:43" ht="20.100000000000001" customHeight="1" thickBot="1">
      <c r="A32" s="8" t="s">
        <v>17</v>
      </c>
      <c r="B32" s="19">
        <f>B33-SUM(B7:B31)</f>
        <v>48429.229999999981</v>
      </c>
      <c r="C32" s="370">
        <f t="shared" ref="C32:G32" si="37">C33-SUM(C7:C31)</f>
        <v>117764.71999999997</v>
      </c>
      <c r="D32" s="375">
        <f t="shared" si="37"/>
        <v>166193.95000000019</v>
      </c>
      <c r="E32" s="21">
        <f t="shared" si="37"/>
        <v>44558.28999999963</v>
      </c>
      <c r="F32" s="119">
        <f t="shared" si="37"/>
        <v>107664.3900000006</v>
      </c>
      <c r="G32" s="374">
        <f t="shared" si="37"/>
        <v>152222.67999999993</v>
      </c>
      <c r="H32" s="344">
        <f t="shared" si="0"/>
        <v>8.2331721053245974E-2</v>
      </c>
      <c r="I32" s="322">
        <f t="shared" si="1"/>
        <v>8.9847981721063078E-2</v>
      </c>
      <c r="J32" s="399">
        <f t="shared" si="2"/>
        <v>8.7519714177802549E-2</v>
      </c>
      <c r="K32" s="322">
        <f t="shared" si="3"/>
        <v>8.2961925140559209E-2</v>
      </c>
      <c r="L32" s="322">
        <f t="shared" si="4"/>
        <v>9.0389264308908174E-2</v>
      </c>
      <c r="M32" s="398">
        <f t="shared" si="5"/>
        <v>8.8080998512873807E-2</v>
      </c>
      <c r="N32" s="395">
        <f t="shared" si="6"/>
        <v>-7.9929827502943016E-2</v>
      </c>
      <c r="O32" s="396">
        <f t="shared" si="7"/>
        <v>-8.5767027680271127E-2</v>
      </c>
      <c r="P32" s="387">
        <f t="shared" si="8"/>
        <v>-8.4066056556211799E-2</v>
      </c>
      <c r="R32" s="19">
        <f t="shared" ref="R32" si="38">R33-SUM(R7:R31)</f>
        <v>11964.61599999998</v>
      </c>
      <c r="S32" s="119">
        <f t="shared" ref="S32" si="39">S33-SUM(S7:S31)</f>
        <v>29368.470999999961</v>
      </c>
      <c r="T32" s="374">
        <f t="shared" ref="T32" si="40">T33-SUM(T7:T31)</f>
        <v>41333.087000000058</v>
      </c>
      <c r="U32" s="119">
        <f t="shared" ref="U32" si="41">U33-SUM(U7:U31)</f>
        <v>11517.595000000103</v>
      </c>
      <c r="V32" s="123">
        <f t="shared" ref="V32" si="42">V33-SUM(V7:V31)</f>
        <v>28496.488999999914</v>
      </c>
      <c r="W32" s="375">
        <f t="shared" ref="W32" si="43">W33-SUM(W7:W31)</f>
        <v>40014.083999999741</v>
      </c>
      <c r="X32" s="344">
        <f t="shared" si="21"/>
        <v>8.4072230039234655E-2</v>
      </c>
      <c r="Y32" s="322">
        <f t="shared" si="22"/>
        <v>0.10832168995886196</v>
      </c>
      <c r="Z32" s="398">
        <f t="shared" si="23"/>
        <v>9.997451118521912E-2</v>
      </c>
      <c r="AA32" s="322">
        <f t="shared" si="24"/>
        <v>8.50521824712165E-2</v>
      </c>
      <c r="AB32" s="322">
        <f t="shared" si="25"/>
        <v>0.11149324793906697</v>
      </c>
      <c r="AC32" s="398">
        <f t="shared" si="26"/>
        <v>0.10233588625122293</v>
      </c>
      <c r="AE32" s="395">
        <f t="shared" si="9"/>
        <v>-3.7361917841732463E-2</v>
      </c>
      <c r="AF32" s="396">
        <f t="shared" si="10"/>
        <v>-2.9691092873035455E-2</v>
      </c>
      <c r="AG32" s="387">
        <f t="shared" si="11"/>
        <v>-3.1911553085795775E-2</v>
      </c>
      <c r="AI32" s="27">
        <f t="shared" si="28"/>
        <v>2.4705360791406314</v>
      </c>
      <c r="AJ32" s="28">
        <f t="shared" si="29"/>
        <v>2.4938259098310569</v>
      </c>
      <c r="AK32" s="401">
        <f t="shared" si="30"/>
        <v>2.4870392093093647</v>
      </c>
      <c r="AL32" s="28">
        <f t="shared" si="31"/>
        <v>2.5848377484863532</v>
      </c>
      <c r="AM32" s="28">
        <f t="shared" si="32"/>
        <v>2.646788692157152</v>
      </c>
      <c r="AN32" s="401">
        <f t="shared" si="33"/>
        <v>2.6286545474038272</v>
      </c>
      <c r="AO32" s="386">
        <f t="shared" si="34"/>
        <v>4.6265938113917854E-2</v>
      </c>
      <c r="AP32" s="384">
        <f t="shared" si="35"/>
        <v>6.1336591990279486E-2</v>
      </c>
      <c r="AQ32" s="385">
        <f t="shared" si="36"/>
        <v>5.6941337138704848E-2</v>
      </c>
    </row>
    <row r="33" spans="1:43" ht="25.5" customHeight="1" thickBot="1">
      <c r="A33" s="12" t="s">
        <v>18</v>
      </c>
      <c r="B33" s="17">
        <v>588220.79</v>
      </c>
      <c r="C33" s="371">
        <v>1310710.8</v>
      </c>
      <c r="D33" s="18">
        <v>1898931.5900000005</v>
      </c>
      <c r="E33" s="17">
        <v>537093.24999999977</v>
      </c>
      <c r="F33" s="372">
        <v>1191119.2200000007</v>
      </c>
      <c r="G33" s="377">
        <v>1728212.4699999997</v>
      </c>
      <c r="H33" s="333">
        <f>SUM(H7:H32)</f>
        <v>0.99999999999999967</v>
      </c>
      <c r="I33" s="337">
        <f t="shared" ref="I33:M33" si="44">SUM(I7:I32)</f>
        <v>1.0000000000000002</v>
      </c>
      <c r="J33" s="334">
        <f t="shared" si="44"/>
        <v>0.99999999999999989</v>
      </c>
      <c r="K33" s="337">
        <f t="shared" si="44"/>
        <v>0.99999999999999944</v>
      </c>
      <c r="L33" s="337">
        <f t="shared" si="44"/>
        <v>1.0000000000000002</v>
      </c>
      <c r="M33" s="334">
        <f t="shared" si="44"/>
        <v>1.0000000000000002</v>
      </c>
      <c r="N33" s="388">
        <f t="shared" si="6"/>
        <v>-8.69189611608258E-2</v>
      </c>
      <c r="O33" s="389">
        <f t="shared" si="7"/>
        <v>-9.1241775073494E-2</v>
      </c>
      <c r="P33" s="390">
        <f t="shared" si="8"/>
        <v>-8.9902722614668154E-2</v>
      </c>
      <c r="R33" s="17">
        <v>142313.53199999998</v>
      </c>
      <c r="S33" s="371">
        <v>271122.71799999999</v>
      </c>
      <c r="T33" s="18">
        <v>413436.25000000012</v>
      </c>
      <c r="U33" s="17">
        <v>135417.98300000009</v>
      </c>
      <c r="V33" s="372">
        <v>255589.36999999991</v>
      </c>
      <c r="W33" s="377">
        <v>391007.35299999971</v>
      </c>
      <c r="X33" s="333">
        <f t="shared" ref="X33" si="45">SUM(X7:X32)</f>
        <v>1</v>
      </c>
      <c r="Y33" s="337">
        <f t="shared" ref="Y33" si="46">SUM(Y7:Y32)</f>
        <v>1</v>
      </c>
      <c r="Z33" s="334">
        <f t="shared" ref="Z33" si="47">SUM(Z7:Z32)</f>
        <v>1</v>
      </c>
      <c r="AA33" s="337">
        <f t="shared" ref="AA33" si="48">SUM(AA7:AA32)</f>
        <v>1.0000000000000002</v>
      </c>
      <c r="AB33" s="337">
        <f t="shared" ref="AB33" si="49">SUM(AB7:AB32)</f>
        <v>1.0000000000000002</v>
      </c>
      <c r="AC33" s="334">
        <f t="shared" ref="AC33" si="50">SUM(AC7:AC32)</f>
        <v>1.0000000000000002</v>
      </c>
      <c r="AE33" s="388">
        <f t="shared" si="9"/>
        <v>-4.8453220878530961E-2</v>
      </c>
      <c r="AF33" s="389">
        <f t="shared" si="10"/>
        <v>-5.729268323431342E-2</v>
      </c>
      <c r="AG33" s="390">
        <f t="shared" si="11"/>
        <v>-5.4249952683153448E-2</v>
      </c>
      <c r="AI33" s="402">
        <f t="shared" si="28"/>
        <v>2.4193896988918051</v>
      </c>
      <c r="AJ33" s="403">
        <f t="shared" si="29"/>
        <v>2.0685167010144418</v>
      </c>
      <c r="AK33" s="404">
        <f t="shared" si="30"/>
        <v>2.1772045511128706</v>
      </c>
      <c r="AL33" s="403">
        <f t="shared" si="31"/>
        <v>2.5213123233256081</v>
      </c>
      <c r="AM33" s="403">
        <f t="shared" si="32"/>
        <v>2.1457916697876787</v>
      </c>
      <c r="AN33" s="404">
        <f t="shared" si="33"/>
        <v>2.262495843465357</v>
      </c>
      <c r="AO33" s="388">
        <f t="shared" si="34"/>
        <v>4.2127411090692971E-2</v>
      </c>
      <c r="AP33" s="389">
        <f t="shared" si="35"/>
        <v>3.7357672159639622E-2</v>
      </c>
      <c r="AQ33" s="390">
        <f t="shared" si="36"/>
        <v>3.9174680352790051E-2</v>
      </c>
    </row>
    <row r="36" spans="1:43" ht="15.75" thickBot="1"/>
    <row r="37" spans="1:43">
      <c r="A37" s="494" t="s">
        <v>2</v>
      </c>
      <c r="B37" s="440" t="s">
        <v>132</v>
      </c>
      <c r="C37" s="503"/>
      <c r="D37" s="503"/>
      <c r="E37" s="503"/>
      <c r="F37" s="503"/>
      <c r="G37" s="526"/>
      <c r="H37" s="504" t="s">
        <v>134</v>
      </c>
      <c r="I37" s="503"/>
      <c r="J37" s="503"/>
      <c r="K37" s="503"/>
      <c r="L37" s="503"/>
      <c r="M37" s="526"/>
      <c r="N37" s="527" t="s">
        <v>152</v>
      </c>
      <c r="O37" s="497"/>
      <c r="P37" s="528"/>
      <c r="R37" s="504" t="s">
        <v>133</v>
      </c>
      <c r="S37" s="503"/>
      <c r="T37" s="503"/>
      <c r="U37" s="503"/>
      <c r="V37" s="503"/>
      <c r="W37" s="526"/>
      <c r="X37" s="503" t="s">
        <v>135</v>
      </c>
      <c r="Y37" s="503"/>
      <c r="Z37" s="503"/>
      <c r="AA37" s="503"/>
      <c r="AB37" s="503"/>
      <c r="AC37" s="441"/>
      <c r="AE37" s="497" t="s">
        <v>152</v>
      </c>
      <c r="AF37" s="497"/>
      <c r="AG37" s="497"/>
      <c r="AI37" s="534" t="s">
        <v>138</v>
      </c>
      <c r="AJ37" s="535"/>
      <c r="AK37" s="535"/>
      <c r="AL37" s="535"/>
      <c r="AM37" s="535"/>
      <c r="AN37" s="536"/>
      <c r="AO37" s="497" t="s">
        <v>152</v>
      </c>
      <c r="AP37" s="497"/>
      <c r="AQ37" s="497"/>
    </row>
    <row r="38" spans="1:43" ht="15" customHeight="1">
      <c r="A38" s="495"/>
      <c r="B38" s="525" t="str">
        <f>B5</f>
        <v>jan-ago 2025</v>
      </c>
      <c r="C38" s="499"/>
      <c r="D38" s="500"/>
      <c r="E38" s="532" t="str">
        <f>E5</f>
        <v>jan-ago 2026</v>
      </c>
      <c r="F38" s="507"/>
      <c r="G38" s="531"/>
      <c r="H38" s="533" t="str">
        <f>B38</f>
        <v>jan-ago 2025</v>
      </c>
      <c r="I38" s="499"/>
      <c r="J38" s="500"/>
      <c r="K38" s="525" t="str">
        <f>E38</f>
        <v>jan-ago 2026</v>
      </c>
      <c r="L38" s="499"/>
      <c r="M38" s="500"/>
      <c r="N38" s="505" t="s">
        <v>136</v>
      </c>
      <c r="O38" s="499"/>
      <c r="P38" s="509"/>
      <c r="R38" s="529" t="str">
        <f>B38</f>
        <v>jan-ago 2025</v>
      </c>
      <c r="S38" s="499"/>
      <c r="T38" s="500"/>
      <c r="U38" s="525" t="str">
        <f>K38</f>
        <v>jan-ago 2026</v>
      </c>
      <c r="V38" s="499"/>
      <c r="W38" s="500"/>
      <c r="X38" s="525" t="str">
        <f>H38</f>
        <v>jan-ago 2025</v>
      </c>
      <c r="Y38" s="499"/>
      <c r="Z38" s="500"/>
      <c r="AA38" s="525" t="str">
        <f>U38</f>
        <v>jan-ago 2026</v>
      </c>
      <c r="AB38" s="499"/>
      <c r="AC38" s="500"/>
      <c r="AE38" s="498" t="s">
        <v>137</v>
      </c>
      <c r="AF38" s="499"/>
      <c r="AG38" s="509"/>
      <c r="AI38" s="537" t="str">
        <f>X38</f>
        <v>jan-ago 2025</v>
      </c>
      <c r="AJ38" s="538"/>
      <c r="AK38" s="538"/>
      <c r="AL38" s="539" t="str">
        <f>AA38</f>
        <v>jan-ago 2026</v>
      </c>
      <c r="AM38" s="538"/>
      <c r="AN38" s="540"/>
      <c r="AO38" s="499" t="s">
        <v>138</v>
      </c>
      <c r="AP38" s="499"/>
      <c r="AQ38" s="509"/>
    </row>
    <row r="39" spans="1:43" ht="18.75" customHeight="1" thickBot="1">
      <c r="A39" s="496"/>
      <c r="B39" s="99" t="s">
        <v>29</v>
      </c>
      <c r="C39" s="135" t="s">
        <v>30</v>
      </c>
      <c r="D39" s="263" t="s">
        <v>12</v>
      </c>
      <c r="E39" s="159" t="s">
        <v>29</v>
      </c>
      <c r="F39" s="352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1" t="s">
        <v>29</v>
      </c>
      <c r="V39" s="352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6" t="s">
        <v>29</v>
      </c>
      <c r="AJ39" s="135" t="s">
        <v>30</v>
      </c>
      <c r="AK39" s="263" t="s">
        <v>12</v>
      </c>
      <c r="AL39" s="407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215</v>
      </c>
      <c r="B40" s="39">
        <v>56358.049999999996</v>
      </c>
      <c r="C40" s="369">
        <v>39877.390000000007</v>
      </c>
      <c r="D40" s="374">
        <v>96235.44</v>
      </c>
      <c r="E40" s="39">
        <v>61084.55000000001</v>
      </c>
      <c r="F40" s="378">
        <v>39927.040000000001</v>
      </c>
      <c r="G40" s="376">
        <v>101011.59000000001</v>
      </c>
      <c r="H40" s="344">
        <f>B40/$B$63</f>
        <v>0.21246613138378481</v>
      </c>
      <c r="I40" s="322">
        <f>C40/$C$63</f>
        <v>8.5925460214500635E-2</v>
      </c>
      <c r="J40" s="397">
        <f>D40/$D$63</f>
        <v>0.13194695448187482</v>
      </c>
      <c r="K40" s="322">
        <f>E40/$E$63</f>
        <v>0.25502172303439052</v>
      </c>
      <c r="L40" s="322">
        <f>F40/$F$63</f>
        <v>0.10988177325287068</v>
      </c>
      <c r="M40" s="398">
        <f>G40/$G$63</f>
        <v>0.16754550511396368</v>
      </c>
      <c r="N40" s="391">
        <f t="shared" ref="N40:N63" si="51">(E40-B40)/B40</f>
        <v>8.3865570224662053E-2</v>
      </c>
      <c r="O40" s="392">
        <f t="shared" ref="O40:O63" si="52">(F40-C40)/C40</f>
        <v>1.2450664399047723E-3</v>
      </c>
      <c r="P40" s="381">
        <f t="shared" ref="P40:P63" si="53">(G40-D40)/D40</f>
        <v>4.9629845304391074E-2</v>
      </c>
      <c r="R40" s="400">
        <v>12571.011000000002</v>
      </c>
      <c r="S40" s="368">
        <v>9611.5009999999966</v>
      </c>
      <c r="T40" s="373">
        <v>22182.511999999999</v>
      </c>
      <c r="U40" s="39">
        <v>12945.683999999999</v>
      </c>
      <c r="V40" s="112">
        <v>9367.3789999999972</v>
      </c>
      <c r="W40" s="379">
        <v>22313.062999999995</v>
      </c>
      <c r="X40" s="344">
        <f>R40/$R$63</f>
        <v>0.22909596798192106</v>
      </c>
      <c r="Y40" s="322">
        <f>S40/$S$63</f>
        <v>0.11069210920760397</v>
      </c>
      <c r="Z40" s="397">
        <f>T40/$T$63</f>
        <v>0.15654206931489242</v>
      </c>
      <c r="AA40" s="322">
        <f>U40/$U$63</f>
        <v>0.24734278184424507</v>
      </c>
      <c r="AB40" s="322">
        <f>V40/$V$63</f>
        <v>0.11992373123438205</v>
      </c>
      <c r="AC40" s="398">
        <f>W40/$W$63</f>
        <v>0.17104662747183061</v>
      </c>
      <c r="AE40" s="391">
        <f t="shared" ref="AE40:AE63" si="54">(U40-R40)/R40</f>
        <v>2.9804524075271031E-2</v>
      </c>
      <c r="AF40" s="392">
        <f t="shared" ref="AF40:AF63" si="55">(V40-S40)/S40</f>
        <v>-2.5398946532908803E-2</v>
      </c>
      <c r="AG40" s="381">
        <f t="shared" ref="AG40:AG63" si="56">(W40-T40)/T40</f>
        <v>5.8853118168039689E-3</v>
      </c>
      <c r="AI40" s="27">
        <f t="shared" ref="AI40:AI63" si="57">(R40/B40)*10</f>
        <v>2.2305617387400742</v>
      </c>
      <c r="AJ40" s="28">
        <f t="shared" ref="AJ40:AJ63" si="58">(S40/C40)*10</f>
        <v>2.4102633096097801</v>
      </c>
      <c r="AK40" s="405">
        <f t="shared" ref="AK40:AK63" si="59">(T40/D40)*10</f>
        <v>2.3050252588859155</v>
      </c>
      <c r="AL40" s="28">
        <f t="shared" ref="AL40:AL63" si="60">(U40/E40)*10</f>
        <v>2.1193057819039343</v>
      </c>
      <c r="AM40" s="28">
        <f t="shared" ref="AM40:AM63" si="61">(V40/F40)*10</f>
        <v>2.3461240803225074</v>
      </c>
      <c r="AN40" s="401">
        <f t="shared" ref="AN40:AN63" si="62">(W40/G40)*10</f>
        <v>2.2089606747106934</v>
      </c>
      <c r="AO40" s="382">
        <f t="shared" ref="AO40:AO51" si="63">(AL40-AI40)/AI40</f>
        <v>-4.9877999296707456E-2</v>
      </c>
      <c r="AP40" s="380">
        <f t="shared" ref="AP40:AP51" si="64">(AM40-AJ40)/AJ40</f>
        <v>-2.6610880658369546E-2</v>
      </c>
      <c r="AQ40" s="381">
        <f t="shared" ref="AQ40:AQ51" si="65">(AN40-AK40)/AK40</f>
        <v>-4.167615248678571E-2</v>
      </c>
    </row>
    <row r="41" spans="1:43" ht="19.5" customHeight="1">
      <c r="A41" s="8" t="s">
        <v>214</v>
      </c>
      <c r="B41" s="19">
        <v>55950.639999999992</v>
      </c>
      <c r="C41" s="370">
        <v>58674.770000000011</v>
      </c>
      <c r="D41" s="374">
        <v>114625.41</v>
      </c>
      <c r="E41" s="19">
        <v>48806.359999999979</v>
      </c>
      <c r="F41" s="368">
        <v>46634.45</v>
      </c>
      <c r="G41" s="376">
        <v>95440.809999999969</v>
      </c>
      <c r="H41" s="344">
        <f t="shared" ref="H41:H62" si="66">B41/$B$63</f>
        <v>0.21093022255466334</v>
      </c>
      <c r="I41" s="322">
        <f t="shared" ref="I41:I62" si="67">C41/$C$63</f>
        <v>0.12642895172502452</v>
      </c>
      <c r="J41" s="398">
        <f t="shared" ref="J41:J62" si="68">D41/$D$63</f>
        <v>0.15716116386786658</v>
      </c>
      <c r="K41" s="322">
        <f t="shared" ref="K41:K62" si="69">E41/$E$63</f>
        <v>0.20376154072080011</v>
      </c>
      <c r="L41" s="322">
        <f t="shared" ref="L41:L62" si="70">F41/$F$63</f>
        <v>0.12834099549258685</v>
      </c>
      <c r="M41" s="398">
        <f t="shared" ref="M41:M62" si="71">G41/$G$63</f>
        <v>0.15830538574767339</v>
      </c>
      <c r="N41" s="393">
        <f t="shared" si="51"/>
        <v>-0.12768897728426368</v>
      </c>
      <c r="O41" s="394">
        <f t="shared" si="52"/>
        <v>-0.20520438341726796</v>
      </c>
      <c r="P41" s="385">
        <f t="shared" si="53"/>
        <v>-0.1673677764816722</v>
      </c>
      <c r="R41" s="400">
        <v>9938.9459999999999</v>
      </c>
      <c r="S41" s="368">
        <v>10864.970000000003</v>
      </c>
      <c r="T41" s="373">
        <v>20803.916000000005</v>
      </c>
      <c r="U41" s="19">
        <v>8709.8109999999997</v>
      </c>
      <c r="V41" s="119">
        <v>9520.8109999999979</v>
      </c>
      <c r="W41" s="374">
        <v>18230.621999999996</v>
      </c>
      <c r="X41" s="344">
        <f t="shared" ref="X41:X62" si="72">R41/$R$63</f>
        <v>0.18112882524643736</v>
      </c>
      <c r="Y41" s="322">
        <f t="shared" ref="Y41:Y62" si="73">S41/$S$63</f>
        <v>0.12512784899854265</v>
      </c>
      <c r="Z41" s="398">
        <f t="shared" ref="Z41:Z62" si="74">T41/$T$63</f>
        <v>0.14681331223863198</v>
      </c>
      <c r="AA41" s="322">
        <f t="shared" ref="AA41:AA62" si="75">U41/$U$63</f>
        <v>0.16641136011643773</v>
      </c>
      <c r="AB41" s="322">
        <f t="shared" ref="AB41:AB62" si="76">V41/$V$63</f>
        <v>0.1218880093884691</v>
      </c>
      <c r="AC41" s="398">
        <f t="shared" ref="AC41:AC62" si="77">W41/$W$63</f>
        <v>0.13975160693149838</v>
      </c>
      <c r="AE41" s="393">
        <f t="shared" si="54"/>
        <v>-0.12366854594038444</v>
      </c>
      <c r="AF41" s="394">
        <f t="shared" si="55"/>
        <v>-0.12371492972369043</v>
      </c>
      <c r="AG41" s="385">
        <f t="shared" si="56"/>
        <v>-0.12369277014962031</v>
      </c>
      <c r="AI41" s="27">
        <f t="shared" si="57"/>
        <v>1.7763775356278322</v>
      </c>
      <c r="AJ41" s="28">
        <f t="shared" si="58"/>
        <v>1.8517277528314131</v>
      </c>
      <c r="AK41" s="401">
        <f t="shared" si="59"/>
        <v>1.8149480119634909</v>
      </c>
      <c r="AL41" s="28">
        <f t="shared" si="60"/>
        <v>1.7845647575438948</v>
      </c>
      <c r="AM41" s="28">
        <f t="shared" si="61"/>
        <v>2.0415832072641575</v>
      </c>
      <c r="AN41" s="401">
        <f t="shared" si="62"/>
        <v>1.9101495471381689</v>
      </c>
      <c r="AO41" s="383">
        <f t="shared" si="63"/>
        <v>4.6089424977832421E-3</v>
      </c>
      <c r="AP41" s="384">
        <f t="shared" si="64"/>
        <v>0.10252881620553723</v>
      </c>
      <c r="AQ41" s="385">
        <f t="shared" si="65"/>
        <v>5.2454138932434093E-2</v>
      </c>
    </row>
    <row r="42" spans="1:43" ht="19.5" customHeight="1">
      <c r="A42" s="8" t="s">
        <v>211</v>
      </c>
      <c r="B42" s="19">
        <v>23314.120000000003</v>
      </c>
      <c r="C42" s="370">
        <v>63454.149999999987</v>
      </c>
      <c r="D42" s="374">
        <v>86768.26999999999</v>
      </c>
      <c r="E42" s="19">
        <v>19330.489999999998</v>
      </c>
      <c r="F42" s="368">
        <v>66972.2</v>
      </c>
      <c r="G42" s="376">
        <v>86302.69</v>
      </c>
      <c r="H42" s="344">
        <f t="shared" si="66"/>
        <v>8.7892694708516808E-2</v>
      </c>
      <c r="I42" s="322">
        <f t="shared" si="67"/>
        <v>0.13672727932469886</v>
      </c>
      <c r="J42" s="398">
        <f t="shared" si="68"/>
        <v>0.11896666105710146</v>
      </c>
      <c r="K42" s="322">
        <f t="shared" si="69"/>
        <v>8.0702810561738683E-2</v>
      </c>
      <c r="L42" s="322">
        <f t="shared" si="70"/>
        <v>0.18431178706575557</v>
      </c>
      <c r="M42" s="398">
        <f t="shared" si="71"/>
        <v>0.14314820496087449</v>
      </c>
      <c r="N42" s="393">
        <f t="shared" si="51"/>
        <v>-0.17086769734392737</v>
      </c>
      <c r="O42" s="394">
        <f t="shared" si="52"/>
        <v>5.5442394232686293E-2</v>
      </c>
      <c r="P42" s="385">
        <f t="shared" si="53"/>
        <v>-5.3657863640704977E-3</v>
      </c>
      <c r="R42" s="400">
        <v>5636.1530000000002</v>
      </c>
      <c r="S42" s="368">
        <v>11545.398000000008</v>
      </c>
      <c r="T42" s="373">
        <v>17181.551000000007</v>
      </c>
      <c r="U42" s="19">
        <v>4710.711000000003</v>
      </c>
      <c r="V42" s="119">
        <v>11842.131000000003</v>
      </c>
      <c r="W42" s="374">
        <v>16552.842000000004</v>
      </c>
      <c r="X42" s="344">
        <f t="shared" si="72"/>
        <v>0.10271408777139787</v>
      </c>
      <c r="Y42" s="322">
        <f t="shared" si="73"/>
        <v>0.13296408711409943</v>
      </c>
      <c r="Z42" s="398">
        <f t="shared" si="74"/>
        <v>0.12125026902180243</v>
      </c>
      <c r="AA42" s="322">
        <f t="shared" si="75"/>
        <v>9.0003769843624043E-2</v>
      </c>
      <c r="AB42" s="322">
        <f t="shared" si="76"/>
        <v>0.15160617877064061</v>
      </c>
      <c r="AC42" s="398">
        <f t="shared" si="77"/>
        <v>0.12689014498700035</v>
      </c>
      <c r="AE42" s="393">
        <f t="shared" si="54"/>
        <v>-0.16419745879858075</v>
      </c>
      <c r="AF42" s="394">
        <f t="shared" si="55"/>
        <v>2.5701409340760231E-2</v>
      </c>
      <c r="AG42" s="385">
        <f t="shared" si="56"/>
        <v>-3.6592098117335409E-2</v>
      </c>
      <c r="AI42" s="27">
        <f t="shared" si="57"/>
        <v>2.4174847688868377</v>
      </c>
      <c r="AJ42" s="28">
        <f t="shared" si="58"/>
        <v>1.8194866687206448</v>
      </c>
      <c r="AK42" s="401">
        <f t="shared" si="59"/>
        <v>1.9801652147726361</v>
      </c>
      <c r="AL42" s="28">
        <f t="shared" si="60"/>
        <v>2.436933052395466</v>
      </c>
      <c r="AM42" s="28">
        <f t="shared" si="61"/>
        <v>1.7682159164548876</v>
      </c>
      <c r="AN42" s="401">
        <f t="shared" si="62"/>
        <v>1.917998384523125</v>
      </c>
      <c r="AO42" s="383">
        <f t="shared" si="63"/>
        <v>8.044842209112852E-3</v>
      </c>
      <c r="AP42" s="384">
        <f t="shared" si="64"/>
        <v>-2.817869080723066E-2</v>
      </c>
      <c r="AQ42" s="385">
        <f t="shared" si="65"/>
        <v>-3.1394769378700109E-2</v>
      </c>
    </row>
    <row r="43" spans="1:43" ht="19.5" customHeight="1">
      <c r="A43" s="8" t="s">
        <v>218</v>
      </c>
      <c r="B43" s="19">
        <v>18201.640000000003</v>
      </c>
      <c r="C43" s="370">
        <v>42318.12999999999</v>
      </c>
      <c r="D43" s="374">
        <v>60519.76999999999</v>
      </c>
      <c r="E43" s="19">
        <v>20347.570000000003</v>
      </c>
      <c r="F43" s="368">
        <v>38643.280000000006</v>
      </c>
      <c r="G43" s="376">
        <v>58990.850000000006</v>
      </c>
      <c r="H43" s="344">
        <f t="shared" si="66"/>
        <v>6.8618982304042703E-2</v>
      </c>
      <c r="I43" s="322">
        <f t="shared" si="67"/>
        <v>9.1184623559040959E-2</v>
      </c>
      <c r="J43" s="398">
        <f t="shared" si="68"/>
        <v>8.2977740190552804E-2</v>
      </c>
      <c r="K43" s="322">
        <f t="shared" si="69"/>
        <v>8.4949015110414569E-2</v>
      </c>
      <c r="L43" s="322">
        <f t="shared" si="70"/>
        <v>0.10634878344869024</v>
      </c>
      <c r="M43" s="398">
        <f t="shared" si="71"/>
        <v>9.7846710069132301E-2</v>
      </c>
      <c r="N43" s="393">
        <f t="shared" si="51"/>
        <v>0.11789761801683804</v>
      </c>
      <c r="O43" s="394">
        <f t="shared" si="52"/>
        <v>-8.683866702049417E-2</v>
      </c>
      <c r="P43" s="385">
        <f t="shared" si="53"/>
        <v>-2.5263149546007592E-2</v>
      </c>
      <c r="R43" s="400">
        <v>4121.4459999999999</v>
      </c>
      <c r="S43" s="368">
        <v>9636.5929999999971</v>
      </c>
      <c r="T43" s="373">
        <v>13758.038999999997</v>
      </c>
      <c r="U43" s="19">
        <v>5449.799</v>
      </c>
      <c r="V43" s="119">
        <v>8229.1790000000037</v>
      </c>
      <c r="W43" s="374">
        <v>13678.978000000003</v>
      </c>
      <c r="X43" s="344">
        <f t="shared" si="72"/>
        <v>7.5109842864286444E-2</v>
      </c>
      <c r="Y43" s="322">
        <f t="shared" si="73"/>
        <v>0.11098108450961323</v>
      </c>
      <c r="Z43" s="398">
        <f t="shared" si="74"/>
        <v>9.7090532162227294E-2</v>
      </c>
      <c r="AA43" s="322">
        <f t="shared" si="75"/>
        <v>0.1041249303746318</v>
      </c>
      <c r="AB43" s="322">
        <f t="shared" si="76"/>
        <v>0.10535218556606085</v>
      </c>
      <c r="AC43" s="398">
        <f t="shared" si="77"/>
        <v>0.10485978792608472</v>
      </c>
      <c r="AE43" s="393">
        <f t="shared" si="54"/>
        <v>0.32230265785357859</v>
      </c>
      <c r="AF43" s="394">
        <f t="shared" si="55"/>
        <v>-0.14604891998655478</v>
      </c>
      <c r="AG43" s="385">
        <f t="shared" si="56"/>
        <v>-5.7465311735192971E-3</v>
      </c>
      <c r="AI43" s="27">
        <f t="shared" si="57"/>
        <v>2.2643267309978659</v>
      </c>
      <c r="AJ43" s="28">
        <f t="shared" si="58"/>
        <v>2.2771783630325819</v>
      </c>
      <c r="AK43" s="401">
        <f t="shared" si="59"/>
        <v>2.2733131669204951</v>
      </c>
      <c r="AL43" s="28">
        <f t="shared" si="60"/>
        <v>2.6783537297082645</v>
      </c>
      <c r="AM43" s="28">
        <f t="shared" si="61"/>
        <v>2.1295239431021389</v>
      </c>
      <c r="AN43" s="401">
        <f t="shared" si="62"/>
        <v>2.3188304626904004</v>
      </c>
      <c r="AO43" s="383">
        <f t="shared" si="63"/>
        <v>0.18284772821983208</v>
      </c>
      <c r="AP43" s="384">
        <f t="shared" si="64"/>
        <v>-6.4840955072929612E-2</v>
      </c>
      <c r="AQ43" s="385">
        <f t="shared" si="65"/>
        <v>2.0022448482786247E-2</v>
      </c>
    </row>
    <row r="44" spans="1:43" ht="19.5" customHeight="1">
      <c r="A44" s="8" t="s">
        <v>213</v>
      </c>
      <c r="B44" s="19">
        <v>20399.940000000002</v>
      </c>
      <c r="C44" s="370">
        <v>17802.349999999999</v>
      </c>
      <c r="D44" s="374">
        <v>38202.29</v>
      </c>
      <c r="E44" s="19">
        <v>25598.27</v>
      </c>
      <c r="F44" s="368">
        <v>26754.619999999992</v>
      </c>
      <c r="G44" s="376">
        <v>52352.889999999992</v>
      </c>
      <c r="H44" s="344">
        <f t="shared" si="66"/>
        <v>7.6906428314346006E-2</v>
      </c>
      <c r="I44" s="322">
        <f t="shared" si="67"/>
        <v>3.835945924870246E-2</v>
      </c>
      <c r="J44" s="398">
        <f t="shared" si="68"/>
        <v>5.2378581318206496E-2</v>
      </c>
      <c r="K44" s="322">
        <f t="shared" si="69"/>
        <v>0.10687014837793758</v>
      </c>
      <c r="L44" s="322">
        <f t="shared" si="70"/>
        <v>7.3630429110365256E-2</v>
      </c>
      <c r="M44" s="398">
        <f t="shared" si="71"/>
        <v>8.6836484795712807E-2</v>
      </c>
      <c r="N44" s="393">
        <f t="shared" si="51"/>
        <v>0.2548208475122965</v>
      </c>
      <c r="O44" s="394">
        <f t="shared" si="52"/>
        <v>0.50287012669675601</v>
      </c>
      <c r="P44" s="385">
        <f t="shared" si="53"/>
        <v>0.37041234962616093</v>
      </c>
      <c r="R44" s="400">
        <v>4924.0050000000001</v>
      </c>
      <c r="S44" s="368">
        <v>4870.058</v>
      </c>
      <c r="T44" s="373">
        <v>9794.0630000000001</v>
      </c>
      <c r="U44" s="19">
        <v>5964.9229999999998</v>
      </c>
      <c r="V44" s="119">
        <v>7113.3309999999992</v>
      </c>
      <c r="W44" s="374">
        <v>13078.253999999999</v>
      </c>
      <c r="X44" s="344">
        <f t="shared" si="72"/>
        <v>8.9735797051074012E-2</v>
      </c>
      <c r="Y44" s="322">
        <f t="shared" si="73"/>
        <v>5.6086660344036338E-2</v>
      </c>
      <c r="Z44" s="398">
        <f t="shared" si="74"/>
        <v>6.9116738853580842E-2</v>
      </c>
      <c r="AA44" s="322">
        <f t="shared" si="75"/>
        <v>0.11396699072113299</v>
      </c>
      <c r="AB44" s="322">
        <f t="shared" si="76"/>
        <v>9.1066796275158526E-2</v>
      </c>
      <c r="AC44" s="398">
        <f t="shared" si="77"/>
        <v>0.10025478079454977</v>
      </c>
      <c r="AE44" s="393">
        <f t="shared" si="54"/>
        <v>0.21139661718458849</v>
      </c>
      <c r="AF44" s="394">
        <f t="shared" si="55"/>
        <v>0.460625520271011</v>
      </c>
      <c r="AG44" s="385">
        <f t="shared" si="56"/>
        <v>0.33532467577551817</v>
      </c>
      <c r="AI44" s="27">
        <f t="shared" si="57"/>
        <v>2.4137350403971776</v>
      </c>
      <c r="AJ44" s="28">
        <f t="shared" si="58"/>
        <v>2.7356264762798173</v>
      </c>
      <c r="AK44" s="401">
        <f t="shared" si="59"/>
        <v>2.5637371476945492</v>
      </c>
      <c r="AL44" s="28">
        <f t="shared" si="60"/>
        <v>2.3302055177947572</v>
      </c>
      <c r="AM44" s="28">
        <f t="shared" si="61"/>
        <v>2.6587299688801416</v>
      </c>
      <c r="AN44" s="401">
        <f t="shared" si="62"/>
        <v>2.4980959026330734</v>
      </c>
      <c r="AO44" s="383">
        <f t="shared" si="63"/>
        <v>-3.4605920370065026E-2</v>
      </c>
      <c r="AP44" s="384">
        <f t="shared" si="64"/>
        <v>-2.8109286142107882E-2</v>
      </c>
      <c r="AQ44" s="385">
        <f t="shared" si="65"/>
        <v>-2.5603734423594864E-2</v>
      </c>
    </row>
    <row r="45" spans="1:43" ht="19.5" customHeight="1">
      <c r="A45" s="8" t="s">
        <v>217</v>
      </c>
      <c r="B45" s="19">
        <v>39808.500000000015</v>
      </c>
      <c r="C45" s="370">
        <v>131562.73999999996</v>
      </c>
      <c r="D45" s="374">
        <v>171371.24</v>
      </c>
      <c r="E45" s="19">
        <v>16182.580000000004</v>
      </c>
      <c r="F45" s="368">
        <v>49164.37999999999</v>
      </c>
      <c r="G45" s="376">
        <v>65346.959999999992</v>
      </c>
      <c r="H45" s="344">
        <f t="shared" si="66"/>
        <v>0.15007541941552985</v>
      </c>
      <c r="I45" s="322">
        <f t="shared" si="67"/>
        <v>0.28348367286777509</v>
      </c>
      <c r="J45" s="398">
        <f t="shared" si="68"/>
        <v>0.23496451207354013</v>
      </c>
      <c r="K45" s="322">
        <f t="shared" si="69"/>
        <v>6.7560609593454779E-2</v>
      </c>
      <c r="L45" s="322">
        <f t="shared" si="70"/>
        <v>0.13530352501157034</v>
      </c>
      <c r="M45" s="398">
        <f t="shared" si="71"/>
        <v>0.10838943749783542</v>
      </c>
      <c r="N45" s="393">
        <f t="shared" si="51"/>
        <v>-0.59348933016818028</v>
      </c>
      <c r="O45" s="394">
        <f t="shared" si="52"/>
        <v>-0.62630468170547371</v>
      </c>
      <c r="P45" s="385">
        <f t="shared" si="53"/>
        <v>-0.61868187450823142</v>
      </c>
      <c r="R45" s="400">
        <v>6065.8159999999998</v>
      </c>
      <c r="S45" s="368">
        <v>12245.419999999995</v>
      </c>
      <c r="T45" s="373">
        <v>18311.235999999994</v>
      </c>
      <c r="U45" s="19">
        <v>3416.1020000000008</v>
      </c>
      <c r="V45" s="119">
        <v>8074.1969999999974</v>
      </c>
      <c r="W45" s="374">
        <v>11490.298999999999</v>
      </c>
      <c r="X45" s="344">
        <f t="shared" si="72"/>
        <v>0.11054432997634193</v>
      </c>
      <c r="Y45" s="322">
        <f t="shared" si="73"/>
        <v>0.14102598209509395</v>
      </c>
      <c r="Z45" s="398">
        <f t="shared" si="74"/>
        <v>0.12922246024946826</v>
      </c>
      <c r="AA45" s="322">
        <f t="shared" si="75"/>
        <v>6.5268715947623124E-2</v>
      </c>
      <c r="AB45" s="322">
        <f t="shared" si="76"/>
        <v>0.10336806389081234</v>
      </c>
      <c r="AC45" s="398">
        <f t="shared" si="77"/>
        <v>8.8081895909716573E-2</v>
      </c>
      <c r="AE45" s="393">
        <f t="shared" si="54"/>
        <v>-0.43682729578345258</v>
      </c>
      <c r="AF45" s="394">
        <f t="shared" si="55"/>
        <v>-0.34063535591265953</v>
      </c>
      <c r="AG45" s="385">
        <f t="shared" si="56"/>
        <v>-0.37250008683193186</v>
      </c>
      <c r="AI45" s="27">
        <f t="shared" si="57"/>
        <v>1.5237489480889754</v>
      </c>
      <c r="AJ45" s="28">
        <f t="shared" si="58"/>
        <v>0.93076656810279257</v>
      </c>
      <c r="AK45" s="401">
        <f t="shared" si="59"/>
        <v>1.0685127796239318</v>
      </c>
      <c r="AL45" s="28">
        <f t="shared" si="60"/>
        <v>2.1109748878114614</v>
      </c>
      <c r="AM45" s="28">
        <f t="shared" si="61"/>
        <v>1.6422859395358995</v>
      </c>
      <c r="AN45" s="401">
        <f t="shared" si="62"/>
        <v>1.7583524926025635</v>
      </c>
      <c r="AO45" s="383">
        <f t="shared" si="63"/>
        <v>0.38538234297648644</v>
      </c>
      <c r="AP45" s="384">
        <f t="shared" si="64"/>
        <v>0.76444448674538956</v>
      </c>
      <c r="AQ45" s="385">
        <f t="shared" si="65"/>
        <v>0.64560735831481975</v>
      </c>
    </row>
    <row r="46" spans="1:43" ht="19.5" customHeight="1">
      <c r="A46" s="8" t="s">
        <v>216</v>
      </c>
      <c r="B46" s="19">
        <v>7386.46</v>
      </c>
      <c r="C46" s="370">
        <v>20664.640000000003</v>
      </c>
      <c r="D46" s="374">
        <v>28051.100000000002</v>
      </c>
      <c r="E46" s="19">
        <v>10470.240000000002</v>
      </c>
      <c r="F46" s="368">
        <v>17493.210000000003</v>
      </c>
      <c r="G46" s="376">
        <v>27963.450000000004</v>
      </c>
      <c r="H46" s="344">
        <f t="shared" si="66"/>
        <v>2.7846467023274781E-2</v>
      </c>
      <c r="I46" s="322">
        <f t="shared" si="67"/>
        <v>4.4526953799307788E-2</v>
      </c>
      <c r="J46" s="398">
        <f t="shared" si="68"/>
        <v>3.8460438429610957E-2</v>
      </c>
      <c r="K46" s="322">
        <f t="shared" si="69"/>
        <v>4.3712176735092541E-2</v>
      </c>
      <c r="L46" s="322">
        <f t="shared" si="70"/>
        <v>4.8142435168869277E-2</v>
      </c>
      <c r="M46" s="398">
        <f t="shared" si="71"/>
        <v>4.6382304792737819E-2</v>
      </c>
      <c r="N46" s="393">
        <f t="shared" si="51"/>
        <v>0.41749092257996406</v>
      </c>
      <c r="O46" s="394">
        <f t="shared" si="52"/>
        <v>-0.15347134041531812</v>
      </c>
      <c r="P46" s="385">
        <f t="shared" si="53"/>
        <v>-3.124654648124238E-3</v>
      </c>
      <c r="R46" s="400">
        <v>1829.508</v>
      </c>
      <c r="S46" s="368">
        <v>5417.8050000000003</v>
      </c>
      <c r="T46" s="373">
        <v>7247.3130000000001</v>
      </c>
      <c r="U46" s="19">
        <v>2329.136</v>
      </c>
      <c r="V46" s="119">
        <v>4595.2769999999991</v>
      </c>
      <c r="W46" s="374">
        <v>6924.4129999999986</v>
      </c>
      <c r="X46" s="344">
        <f t="shared" si="72"/>
        <v>3.3341224996992554E-2</v>
      </c>
      <c r="Y46" s="322">
        <f t="shared" si="73"/>
        <v>6.2394860357971461E-2</v>
      </c>
      <c r="Z46" s="398">
        <f t="shared" si="74"/>
        <v>5.1144314674222695E-2</v>
      </c>
      <c r="AA46" s="322">
        <f t="shared" si="75"/>
        <v>4.4500930003665902E-2</v>
      </c>
      <c r="AB46" s="322">
        <f t="shared" si="76"/>
        <v>5.8829984769009289E-2</v>
      </c>
      <c r="AC46" s="398">
        <f t="shared" si="77"/>
        <v>5.3080901123799144E-2</v>
      </c>
      <c r="AE46" s="393">
        <f t="shared" si="54"/>
        <v>0.27309418707105948</v>
      </c>
      <c r="AF46" s="394">
        <f t="shared" si="55"/>
        <v>-0.15181941764238491</v>
      </c>
      <c r="AG46" s="385">
        <f t="shared" si="56"/>
        <v>-4.4554443833183618E-2</v>
      </c>
      <c r="AI46" s="27">
        <f t="shared" si="57"/>
        <v>2.4768400559943466</v>
      </c>
      <c r="AJ46" s="28">
        <f t="shared" si="58"/>
        <v>2.6217756515477646</v>
      </c>
      <c r="AK46" s="401">
        <f t="shared" si="59"/>
        <v>2.583610981387539</v>
      </c>
      <c r="AL46" s="28">
        <f t="shared" si="60"/>
        <v>2.2245297146961289</v>
      </c>
      <c r="AM46" s="28">
        <f t="shared" si="61"/>
        <v>2.6268918054490848</v>
      </c>
      <c r="AN46" s="401">
        <f t="shared" si="62"/>
        <v>2.4762370165340819</v>
      </c>
      <c r="AO46" s="383">
        <f t="shared" si="63"/>
        <v>-0.10186783788787111</v>
      </c>
      <c r="AP46" s="384">
        <f t="shared" si="64"/>
        <v>1.9514079697475002E-3</v>
      </c>
      <c r="AQ46" s="385">
        <f t="shared" si="65"/>
        <v>-4.1559648734652552E-2</v>
      </c>
    </row>
    <row r="47" spans="1:43" ht="19.5" customHeight="1">
      <c r="A47" s="8" t="s">
        <v>222</v>
      </c>
      <c r="B47" s="19">
        <v>6676.0099999999984</v>
      </c>
      <c r="C47" s="370">
        <v>23407.700000000015</v>
      </c>
      <c r="D47" s="374">
        <v>30083.710000000014</v>
      </c>
      <c r="E47" s="19">
        <v>5427.0800000000027</v>
      </c>
      <c r="F47" s="368">
        <v>22254.339999999997</v>
      </c>
      <c r="G47" s="376">
        <v>27681.42</v>
      </c>
      <c r="H47" s="344">
        <f t="shared" si="66"/>
        <v>2.5168117381269596E-2</v>
      </c>
      <c r="I47" s="322">
        <f t="shared" si="67"/>
        <v>5.0437538541588792E-2</v>
      </c>
      <c r="J47" s="398">
        <f t="shared" si="68"/>
        <v>4.1247319220610666E-2</v>
      </c>
      <c r="K47" s="322">
        <f t="shared" si="69"/>
        <v>2.2657501653781206E-2</v>
      </c>
      <c r="L47" s="322">
        <f t="shared" si="70"/>
        <v>6.1245370099368493E-2</v>
      </c>
      <c r="M47" s="398">
        <f t="shared" si="71"/>
        <v>4.5914508386332452E-2</v>
      </c>
      <c r="N47" s="393">
        <f t="shared" si="51"/>
        <v>-0.18707731114842488</v>
      </c>
      <c r="O47" s="394">
        <f t="shared" si="52"/>
        <v>-4.9272675230800894E-2</v>
      </c>
      <c r="P47" s="385">
        <f t="shared" si="53"/>
        <v>-7.9853515407508388E-2</v>
      </c>
      <c r="R47" s="400">
        <v>1298.2139999999999</v>
      </c>
      <c r="S47" s="368">
        <v>5109.5860000000002</v>
      </c>
      <c r="T47" s="373">
        <v>6407.8</v>
      </c>
      <c r="U47" s="19">
        <v>1043.308</v>
      </c>
      <c r="V47" s="119">
        <v>4491.6059999999998</v>
      </c>
      <c r="W47" s="374">
        <v>5534.9139999999998</v>
      </c>
      <c r="X47" s="344">
        <f t="shared" si="72"/>
        <v>2.365884438233978E-2</v>
      </c>
      <c r="Y47" s="322">
        <f t="shared" si="73"/>
        <v>5.8845215905158267E-2</v>
      </c>
      <c r="Z47" s="398">
        <f t="shared" si="74"/>
        <v>4.5219868324920448E-2</v>
      </c>
      <c r="AA47" s="322">
        <f t="shared" si="75"/>
        <v>1.9933647618801419E-2</v>
      </c>
      <c r="AB47" s="322">
        <f t="shared" si="76"/>
        <v>5.7502760457833292E-2</v>
      </c>
      <c r="AC47" s="398">
        <f t="shared" si="77"/>
        <v>4.2429332675958477E-2</v>
      </c>
      <c r="AE47" s="393">
        <f t="shared" si="54"/>
        <v>-0.1963512949328847</v>
      </c>
      <c r="AF47" s="394">
        <f t="shared" si="55"/>
        <v>-0.12094521943656501</v>
      </c>
      <c r="AG47" s="385">
        <f t="shared" si="56"/>
        <v>-0.13622241642997604</v>
      </c>
      <c r="AI47" s="27">
        <f t="shared" si="57"/>
        <v>1.9445956491976499</v>
      </c>
      <c r="AJ47" s="28">
        <f t="shared" si="58"/>
        <v>2.1828654673462138</v>
      </c>
      <c r="AK47" s="401">
        <f t="shared" si="59"/>
        <v>2.129989951372353</v>
      </c>
      <c r="AL47" s="28">
        <f t="shared" si="60"/>
        <v>1.9224113151086764</v>
      </c>
      <c r="AM47" s="28">
        <f t="shared" si="61"/>
        <v>2.0183056428543829</v>
      </c>
      <c r="AN47" s="401">
        <f t="shared" si="62"/>
        <v>1.9995050831929864</v>
      </c>
      <c r="AO47" s="383">
        <f t="shared" si="63"/>
        <v>-1.1408198973461113E-2</v>
      </c>
      <c r="AP47" s="384">
        <f t="shared" si="64"/>
        <v>-7.5387066657796403E-2</v>
      </c>
      <c r="AQ47" s="385">
        <f t="shared" si="65"/>
        <v>-6.126079050058205E-2</v>
      </c>
    </row>
    <row r="48" spans="1:43" ht="19.5" customHeight="1">
      <c r="A48" s="8" t="s">
        <v>220</v>
      </c>
      <c r="B48" s="19">
        <v>4503.9300000000012</v>
      </c>
      <c r="C48" s="370">
        <v>19131.72</v>
      </c>
      <c r="D48" s="374">
        <v>23635.65</v>
      </c>
      <c r="E48" s="19">
        <v>4274.4400000000005</v>
      </c>
      <c r="F48" s="368">
        <v>19433.640000000003</v>
      </c>
      <c r="G48" s="376">
        <v>23708.080000000002</v>
      </c>
      <c r="H48" s="344">
        <f t="shared" si="66"/>
        <v>1.6979519041616421E-2</v>
      </c>
      <c r="I48" s="322">
        <f t="shared" si="67"/>
        <v>4.1223907725529828E-2</v>
      </c>
      <c r="J48" s="398">
        <f t="shared" si="68"/>
        <v>3.2406481798176692E-2</v>
      </c>
      <c r="K48" s="322">
        <f t="shared" si="69"/>
        <v>1.7845348026745228E-2</v>
      </c>
      <c r="L48" s="322">
        <f t="shared" si="70"/>
        <v>5.348262290312325E-2</v>
      </c>
      <c r="M48" s="398">
        <f t="shared" si="71"/>
        <v>3.9324024489489372E-2</v>
      </c>
      <c r="N48" s="393">
        <f t="shared" si="51"/>
        <v>-5.0953278581150382E-2</v>
      </c>
      <c r="O48" s="394">
        <f t="shared" si="52"/>
        <v>1.5781121613738958E-2</v>
      </c>
      <c r="P48" s="385">
        <f t="shared" si="53"/>
        <v>3.0644386763215856E-3</v>
      </c>
      <c r="R48" s="400">
        <v>1141.6920000000009</v>
      </c>
      <c r="S48" s="368">
        <v>4263.5559999999996</v>
      </c>
      <c r="T48" s="373">
        <v>5405.2480000000005</v>
      </c>
      <c r="U48" s="19">
        <v>1008.7870000000001</v>
      </c>
      <c r="V48" s="119">
        <v>4181.3509999999997</v>
      </c>
      <c r="W48" s="374">
        <v>5190.1379999999999</v>
      </c>
      <c r="X48" s="344">
        <f t="shared" si="72"/>
        <v>2.0806364251627459E-2</v>
      </c>
      <c r="Y48" s="322">
        <f t="shared" si="73"/>
        <v>4.9101800682821058E-2</v>
      </c>
      <c r="Z48" s="398">
        <f t="shared" si="74"/>
        <v>3.8144855148965262E-2</v>
      </c>
      <c r="AA48" s="322">
        <f t="shared" si="75"/>
        <v>1.9274082610722654E-2</v>
      </c>
      <c r="AB48" s="322">
        <f t="shared" si="76"/>
        <v>5.3530791646266764E-2</v>
      </c>
      <c r="AC48" s="398">
        <f t="shared" si="77"/>
        <v>3.9786361962649064E-2</v>
      </c>
      <c r="AE48" s="393">
        <f t="shared" si="54"/>
        <v>-0.11641055556139542</v>
      </c>
      <c r="AF48" s="394">
        <f t="shared" si="55"/>
        <v>-1.9280853822489945E-2</v>
      </c>
      <c r="AG48" s="385">
        <f t="shared" si="56"/>
        <v>-3.9796508874338526E-2</v>
      </c>
      <c r="AI48" s="27">
        <f t="shared" si="57"/>
        <v>2.5348795385363463</v>
      </c>
      <c r="AJ48" s="28">
        <f t="shared" si="58"/>
        <v>2.2285272834852274</v>
      </c>
      <c r="AK48" s="401">
        <f t="shared" si="59"/>
        <v>2.2869047392392425</v>
      </c>
      <c r="AL48" s="28">
        <f t="shared" si="60"/>
        <v>2.3600448245852088</v>
      </c>
      <c r="AM48" s="28">
        <f t="shared" si="61"/>
        <v>2.1516046402012177</v>
      </c>
      <c r="AN48" s="401">
        <f t="shared" si="62"/>
        <v>2.1891852904157569</v>
      </c>
      <c r="AO48" s="383">
        <f t="shared" si="63"/>
        <v>-6.8971606458304538E-2</v>
      </c>
      <c r="AP48" s="384">
        <f t="shared" si="64"/>
        <v>-3.4517254446043526E-2</v>
      </c>
      <c r="AQ48" s="385">
        <f t="shared" si="65"/>
        <v>-4.273000407353774E-2</v>
      </c>
    </row>
    <row r="49" spans="1:43" ht="19.5" customHeight="1">
      <c r="A49" s="8" t="s">
        <v>219</v>
      </c>
      <c r="B49" s="19">
        <v>9739</v>
      </c>
      <c r="C49" s="370">
        <v>10157.480000000001</v>
      </c>
      <c r="D49" s="374">
        <v>19896.480000000003</v>
      </c>
      <c r="E49" s="19">
        <v>10321.759999999995</v>
      </c>
      <c r="F49" s="368">
        <v>6640.92</v>
      </c>
      <c r="G49" s="376">
        <v>16962.679999999993</v>
      </c>
      <c r="H49" s="344">
        <f t="shared" si="66"/>
        <v>3.6715387660621338E-2</v>
      </c>
      <c r="I49" s="322">
        <f t="shared" si="67"/>
        <v>2.1886741926178867E-2</v>
      </c>
      <c r="J49" s="398">
        <f t="shared" si="68"/>
        <v>2.7279762433772146E-2</v>
      </c>
      <c r="K49" s="322">
        <f t="shared" si="69"/>
        <v>4.3092287983580939E-2</v>
      </c>
      <c r="L49" s="322">
        <f t="shared" si="70"/>
        <v>1.8276237497957624E-2</v>
      </c>
      <c r="M49" s="398">
        <f t="shared" si="71"/>
        <v>2.8135591061248792E-2</v>
      </c>
      <c r="N49" s="393">
        <f t="shared" si="51"/>
        <v>5.9837765684361305E-2</v>
      </c>
      <c r="O49" s="394">
        <f t="shared" si="52"/>
        <v>-0.34620397972725525</v>
      </c>
      <c r="P49" s="385">
        <f t="shared" si="53"/>
        <v>-0.14745321785562118</v>
      </c>
      <c r="R49" s="400">
        <v>1695.8290000000004</v>
      </c>
      <c r="S49" s="368">
        <v>2301.3000000000002</v>
      </c>
      <c r="T49" s="373">
        <v>3997.1290000000008</v>
      </c>
      <c r="U49" s="19">
        <v>2109.3240000000001</v>
      </c>
      <c r="V49" s="119">
        <v>1757.9970000000001</v>
      </c>
      <c r="W49" s="374">
        <v>3867.3209999999999</v>
      </c>
      <c r="X49" s="344">
        <f t="shared" si="72"/>
        <v>3.0905039084510644E-2</v>
      </c>
      <c r="Y49" s="322">
        <f t="shared" si="73"/>
        <v>2.6503222641235655E-2</v>
      </c>
      <c r="Z49" s="398">
        <f t="shared" si="74"/>
        <v>2.8207754152395671E-2</v>
      </c>
      <c r="AA49" s="322">
        <f t="shared" si="75"/>
        <v>4.0301158746871193E-2</v>
      </c>
      <c r="AB49" s="322">
        <f t="shared" si="76"/>
        <v>2.2506355271720083E-2</v>
      </c>
      <c r="AC49" s="398">
        <f t="shared" si="77"/>
        <v>2.964596184759518E-2</v>
      </c>
      <c r="AE49" s="393">
        <f t="shared" si="54"/>
        <v>0.24383059848604993</v>
      </c>
      <c r="AF49" s="394">
        <f t="shared" si="55"/>
        <v>-0.23608525615956202</v>
      </c>
      <c r="AG49" s="385">
        <f t="shared" si="56"/>
        <v>-3.2475309153144886E-2</v>
      </c>
      <c r="AI49" s="27">
        <f t="shared" si="57"/>
        <v>1.7412763117363184</v>
      </c>
      <c r="AJ49" s="28">
        <f t="shared" si="58"/>
        <v>2.265621000484372</v>
      </c>
      <c r="AK49" s="401">
        <f t="shared" si="59"/>
        <v>2.0089628919286224</v>
      </c>
      <c r="AL49" s="28">
        <f t="shared" si="60"/>
        <v>2.0435700888220625</v>
      </c>
      <c r="AM49" s="28">
        <f t="shared" si="61"/>
        <v>2.6472190600097578</v>
      </c>
      <c r="AN49" s="401">
        <f t="shared" si="62"/>
        <v>2.2798997564064178</v>
      </c>
      <c r="AO49" s="383">
        <f t="shared" si="63"/>
        <v>0.17360471456957402</v>
      </c>
      <c r="AP49" s="384">
        <f t="shared" si="64"/>
        <v>0.16842978567192093</v>
      </c>
      <c r="AQ49" s="385">
        <f t="shared" si="65"/>
        <v>0.13486404630286306</v>
      </c>
    </row>
    <row r="50" spans="1:43" ht="19.5" customHeight="1">
      <c r="A50" s="8" t="s">
        <v>221</v>
      </c>
      <c r="B50" s="19">
        <v>1714.43</v>
      </c>
      <c r="C50" s="370">
        <v>10209.479999999996</v>
      </c>
      <c r="D50" s="374">
        <v>11923.909999999996</v>
      </c>
      <c r="E50" s="19">
        <v>2592.0300000000002</v>
      </c>
      <c r="F50" s="368">
        <v>9871.0299999999988</v>
      </c>
      <c r="G50" s="376">
        <v>12463.06</v>
      </c>
      <c r="H50" s="344">
        <f t="shared" si="66"/>
        <v>6.4632880241296889E-3</v>
      </c>
      <c r="I50" s="322">
        <f t="shared" si="67"/>
        <v>2.1998788475141914E-2</v>
      </c>
      <c r="J50" s="398">
        <f t="shared" si="68"/>
        <v>1.6348692436133419E-2</v>
      </c>
      <c r="K50" s="322">
        <f t="shared" si="69"/>
        <v>1.0821459055634055E-2</v>
      </c>
      <c r="L50" s="322">
        <f t="shared" si="70"/>
        <v>2.7165707255841755E-2</v>
      </c>
      <c r="M50" s="398">
        <f t="shared" si="71"/>
        <v>2.0672179132767199E-2</v>
      </c>
      <c r="N50" s="393">
        <f t="shared" si="51"/>
        <v>0.51189024923735593</v>
      </c>
      <c r="O50" s="394">
        <f t="shared" si="52"/>
        <v>-3.3150562026665144E-2</v>
      </c>
      <c r="P50" s="385">
        <f t="shared" si="53"/>
        <v>4.5215872981262305E-2</v>
      </c>
      <c r="R50" s="400">
        <v>543.04300000000001</v>
      </c>
      <c r="S50" s="368">
        <v>3086.2969999999996</v>
      </c>
      <c r="T50" s="373">
        <v>3629.3399999999997</v>
      </c>
      <c r="U50" s="19">
        <v>713.81600000000014</v>
      </c>
      <c r="V50" s="119">
        <v>3059.0819999999994</v>
      </c>
      <c r="W50" s="374">
        <v>3772.8979999999997</v>
      </c>
      <c r="X50" s="344">
        <f t="shared" si="72"/>
        <v>9.8964961323163535E-3</v>
      </c>
      <c r="Y50" s="322">
        <f t="shared" si="73"/>
        <v>3.5543743331150943E-2</v>
      </c>
      <c r="Z50" s="398">
        <f t="shared" si="74"/>
        <v>2.561226581765454E-2</v>
      </c>
      <c r="AA50" s="322">
        <f t="shared" si="75"/>
        <v>1.3638308734009858E-2</v>
      </c>
      <c r="AB50" s="322">
        <f t="shared" si="76"/>
        <v>3.916319896866946E-2</v>
      </c>
      <c r="AC50" s="398">
        <f t="shared" si="77"/>
        <v>2.89221376148678E-2</v>
      </c>
      <c r="AE50" s="393">
        <f t="shared" si="54"/>
        <v>0.31447417607813771</v>
      </c>
      <c r="AF50" s="394">
        <f t="shared" si="55"/>
        <v>-8.8180107099220043E-3</v>
      </c>
      <c r="AG50" s="385">
        <f t="shared" si="56"/>
        <v>3.9554850193148069E-2</v>
      </c>
      <c r="AI50" s="27">
        <f t="shared" si="57"/>
        <v>3.1674842367434075</v>
      </c>
      <c r="AJ50" s="28">
        <f t="shared" si="58"/>
        <v>3.0229717870058033</v>
      </c>
      <c r="AK50" s="401">
        <f t="shared" si="59"/>
        <v>3.0437499108933235</v>
      </c>
      <c r="AL50" s="28">
        <f t="shared" si="60"/>
        <v>2.7538878793841128</v>
      </c>
      <c r="AM50" s="28">
        <f t="shared" si="61"/>
        <v>3.0990504537013863</v>
      </c>
      <c r="AN50" s="401">
        <f t="shared" si="62"/>
        <v>3.0272645722639542</v>
      </c>
      <c r="AO50" s="383">
        <f t="shared" si="63"/>
        <v>-0.13057566398010756</v>
      </c>
      <c r="AP50" s="384">
        <f t="shared" si="64"/>
        <v>2.5166846420004978E-2</v>
      </c>
      <c r="AQ50" s="385">
        <f t="shared" si="65"/>
        <v>-5.4161278396656909E-3</v>
      </c>
    </row>
    <row r="51" spans="1:43" ht="19.5" customHeight="1">
      <c r="A51" s="8" t="s">
        <v>225</v>
      </c>
      <c r="B51" s="19">
        <v>2670.8900000000003</v>
      </c>
      <c r="C51" s="370">
        <v>6332.33</v>
      </c>
      <c r="D51" s="374">
        <v>9003.2200000000012</v>
      </c>
      <c r="E51" s="19">
        <v>1591.04</v>
      </c>
      <c r="F51" s="368">
        <v>6986.4600000000009</v>
      </c>
      <c r="G51" s="376">
        <v>8577.5</v>
      </c>
      <c r="H51" s="344">
        <f t="shared" si="66"/>
        <v>1.0069079140453531E-2</v>
      </c>
      <c r="I51" s="322">
        <f t="shared" si="67"/>
        <v>1.3644533142216395E-2</v>
      </c>
      <c r="J51" s="398">
        <f t="shared" si="68"/>
        <v>1.234417860541091E-2</v>
      </c>
      <c r="K51" s="322">
        <f t="shared" si="69"/>
        <v>6.6424286045593632E-3</v>
      </c>
      <c r="L51" s="322">
        <f t="shared" si="70"/>
        <v>1.922718572577008E-2</v>
      </c>
      <c r="M51" s="398">
        <f t="shared" si="71"/>
        <v>1.4227293819600535E-2</v>
      </c>
      <c r="N51" s="393">
        <f t="shared" si="51"/>
        <v>-0.40430343443571254</v>
      </c>
      <c r="O51" s="394">
        <f t="shared" si="52"/>
        <v>0.10330004911304386</v>
      </c>
      <c r="P51" s="385">
        <f t="shared" si="53"/>
        <v>-4.7285304591024223E-2</v>
      </c>
      <c r="R51" s="400">
        <v>756.22699999999986</v>
      </c>
      <c r="S51" s="368">
        <v>2023.4180000000001</v>
      </c>
      <c r="T51" s="373">
        <v>2779.645</v>
      </c>
      <c r="U51" s="19">
        <v>604.15699999999993</v>
      </c>
      <c r="V51" s="119">
        <v>2118.0250000000005</v>
      </c>
      <c r="W51" s="374">
        <v>2722.1820000000007</v>
      </c>
      <c r="X51" s="344">
        <f t="shared" si="72"/>
        <v>1.3781592950564131E-2</v>
      </c>
      <c r="Y51" s="322">
        <f t="shared" si="73"/>
        <v>2.3302958219390678E-2</v>
      </c>
      <c r="Z51" s="398">
        <f t="shared" si="74"/>
        <v>1.9615965056653376E-2</v>
      </c>
      <c r="AA51" s="322">
        <f t="shared" si="75"/>
        <v>1.1543142336138713E-2</v>
      </c>
      <c r="AB51" s="322">
        <f t="shared" si="76"/>
        <v>2.711553155345825E-2</v>
      </c>
      <c r="AC51" s="398">
        <f t="shared" si="77"/>
        <v>2.0867598969470172E-2</v>
      </c>
      <c r="AE51" s="393">
        <f t="shared" si="54"/>
        <v>-0.20109041332827307</v>
      </c>
      <c r="AF51" s="394">
        <f t="shared" si="55"/>
        <v>4.6756033602547979E-2</v>
      </c>
      <c r="AG51" s="385">
        <f t="shared" si="56"/>
        <v>-2.0672783754759793E-2</v>
      </c>
      <c r="AI51" s="27">
        <f t="shared" si="57"/>
        <v>2.8313670723990869</v>
      </c>
      <c r="AJ51" s="28">
        <f t="shared" si="58"/>
        <v>3.1953767412626948</v>
      </c>
      <c r="AK51" s="401">
        <f t="shared" si="59"/>
        <v>3.0873898449665784</v>
      </c>
      <c r="AL51" s="28">
        <f t="shared" si="60"/>
        <v>3.7972458266291227</v>
      </c>
      <c r="AM51" s="28">
        <f t="shared" si="61"/>
        <v>3.0316140076662581</v>
      </c>
      <c r="AN51" s="401">
        <f t="shared" si="62"/>
        <v>3.173631011366949</v>
      </c>
      <c r="AO51" s="383">
        <f t="shared" si="63"/>
        <v>0.34113512290429476</v>
      </c>
      <c r="AP51" s="384">
        <f t="shared" si="64"/>
        <v>-5.1249898480428852E-2</v>
      </c>
      <c r="AQ51" s="385">
        <f t="shared" si="65"/>
        <v>2.7933358186356342E-2</v>
      </c>
    </row>
    <row r="52" spans="1:43" ht="19.5" customHeight="1">
      <c r="A52" s="8" t="s">
        <v>226</v>
      </c>
      <c r="B52" s="19">
        <v>7662.880000000001</v>
      </c>
      <c r="C52" s="370">
        <v>4741.2000000000007</v>
      </c>
      <c r="D52" s="374">
        <v>12404.080000000002</v>
      </c>
      <c r="E52" s="19">
        <v>5658.7500000000009</v>
      </c>
      <c r="F52" s="368">
        <v>2454.0200000000004</v>
      </c>
      <c r="G52" s="376">
        <v>8112.7700000000013</v>
      </c>
      <c r="H52" s="344">
        <f t="shared" si="66"/>
        <v>2.888855219189055E-2</v>
      </c>
      <c r="I52" s="322">
        <f t="shared" si="67"/>
        <v>1.0216059575839601E-2</v>
      </c>
      <c r="J52" s="398">
        <f t="shared" si="68"/>
        <v>1.7007046251874925E-2</v>
      </c>
      <c r="K52" s="322">
        <f t="shared" si="69"/>
        <v>2.3624700111908127E-2</v>
      </c>
      <c r="L52" s="322">
        <f t="shared" si="70"/>
        <v>6.7536203334384358E-3</v>
      </c>
      <c r="M52" s="398">
        <f t="shared" si="71"/>
        <v>1.3456457298844728E-2</v>
      </c>
      <c r="N52" s="393">
        <f t="shared" si="51"/>
        <v>-0.26153743762136428</v>
      </c>
      <c r="O52" s="394">
        <f t="shared" si="52"/>
        <v>-0.48240529823673328</v>
      </c>
      <c r="P52" s="385">
        <f t="shared" si="53"/>
        <v>-0.34595955524311356</v>
      </c>
      <c r="R52" s="400">
        <v>1737.6429999999998</v>
      </c>
      <c r="S52" s="368">
        <v>1212.6950000000004</v>
      </c>
      <c r="T52" s="373">
        <v>2950.3380000000002</v>
      </c>
      <c r="U52" s="19">
        <v>1274.5789999999997</v>
      </c>
      <c r="V52" s="119">
        <v>635.91</v>
      </c>
      <c r="W52" s="374">
        <v>1910.4889999999996</v>
      </c>
      <c r="X52" s="344">
        <f t="shared" si="72"/>
        <v>3.166706361898889E-2</v>
      </c>
      <c r="Y52" s="322">
        <f t="shared" si="73"/>
        <v>1.3966160683489019E-2</v>
      </c>
      <c r="Z52" s="398">
        <f t="shared" si="74"/>
        <v>2.0820546189645302E-2</v>
      </c>
      <c r="AA52" s="322">
        <f t="shared" si="75"/>
        <v>2.4352356780858855E-2</v>
      </c>
      <c r="AB52" s="322">
        <f t="shared" si="76"/>
        <v>8.1410926075752791E-3</v>
      </c>
      <c r="AC52" s="398">
        <f t="shared" si="77"/>
        <v>1.4645353722706301E-2</v>
      </c>
      <c r="AE52" s="393">
        <f t="shared" si="54"/>
        <v>-0.26648972199698107</v>
      </c>
      <c r="AF52" s="394">
        <f t="shared" si="55"/>
        <v>-0.47562247720985096</v>
      </c>
      <c r="AG52" s="385">
        <f t="shared" si="56"/>
        <v>-0.35245080394178585</v>
      </c>
      <c r="AI52" s="27">
        <f t="shared" si="57"/>
        <v>2.2676108721525061</v>
      </c>
      <c r="AJ52" s="28">
        <f t="shared" si="58"/>
        <v>2.557780730616722</v>
      </c>
      <c r="AK52" s="401">
        <f t="shared" si="59"/>
        <v>2.3785222281700857</v>
      </c>
      <c r="AL52" s="28">
        <f t="shared" si="60"/>
        <v>2.2524037994256672</v>
      </c>
      <c r="AM52" s="28">
        <f t="shared" si="61"/>
        <v>2.5912991744158558</v>
      </c>
      <c r="AN52" s="401">
        <f t="shared" si="62"/>
        <v>2.3549157685969151</v>
      </c>
      <c r="AO52" s="383">
        <f>(AL52-AI52)/AI52</f>
        <v>-6.706209126790705E-3</v>
      </c>
      <c r="AP52" s="384">
        <f>(AM52-AJ52)/AJ52</f>
        <v>1.310450242974971E-2</v>
      </c>
      <c r="AQ52" s="385">
        <f>(AN52-AK52)/AK52</f>
        <v>-9.9248429523117205E-3</v>
      </c>
    </row>
    <row r="53" spans="1:43" ht="19.5" customHeight="1">
      <c r="A53" s="8" t="s">
        <v>227</v>
      </c>
      <c r="B53" s="19">
        <v>1203.5800000000002</v>
      </c>
      <c r="C53" s="370">
        <v>8481.260000000002</v>
      </c>
      <c r="D53" s="374">
        <v>9684.840000000002</v>
      </c>
      <c r="E53" s="19">
        <v>809.1</v>
      </c>
      <c r="F53" s="368">
        <v>4945.869999999999</v>
      </c>
      <c r="G53" s="376">
        <v>5754.9699999999993</v>
      </c>
      <c r="H53" s="344">
        <f t="shared" si="66"/>
        <v>4.5374172174320396E-3</v>
      </c>
      <c r="I53" s="322">
        <f t="shared" si="67"/>
        <v>1.8274921420354633E-2</v>
      </c>
      <c r="J53" s="398">
        <f t="shared" si="68"/>
        <v>1.3278737465576517E-2</v>
      </c>
      <c r="K53" s="322">
        <f t="shared" si="69"/>
        <v>3.3779094076509587E-3</v>
      </c>
      <c r="L53" s="322">
        <f t="shared" si="70"/>
        <v>1.3611351251637371E-2</v>
      </c>
      <c r="M53" s="398">
        <f t="shared" si="71"/>
        <v>9.5456309079552885E-3</v>
      </c>
      <c r="N53" s="393">
        <f t="shared" si="51"/>
        <v>-0.32775552933747659</v>
      </c>
      <c r="O53" s="394">
        <f t="shared" si="52"/>
        <v>-0.41684726090227187</v>
      </c>
      <c r="P53" s="385">
        <f t="shared" si="53"/>
        <v>-0.40577541807608614</v>
      </c>
      <c r="R53" s="400">
        <v>369.14999999999992</v>
      </c>
      <c r="S53" s="368">
        <v>2749.355</v>
      </c>
      <c r="T53" s="373">
        <v>3118.5050000000001</v>
      </c>
      <c r="U53" s="19">
        <v>248.68799999999999</v>
      </c>
      <c r="V53" s="119">
        <v>1568.3979999999997</v>
      </c>
      <c r="W53" s="374">
        <v>1817.0859999999998</v>
      </c>
      <c r="X53" s="344">
        <f t="shared" si="72"/>
        <v>6.727444322539064E-3</v>
      </c>
      <c r="Y53" s="322">
        <f t="shared" si="73"/>
        <v>3.1663306689607811E-2</v>
      </c>
      <c r="Z53" s="398">
        <f t="shared" si="74"/>
        <v>2.2007301331284691E-2</v>
      </c>
      <c r="AA53" s="322">
        <f t="shared" si="75"/>
        <v>4.7514817858431901E-3</v>
      </c>
      <c r="AB53" s="322">
        <f t="shared" si="76"/>
        <v>2.0079057356443285E-2</v>
      </c>
      <c r="AC53" s="398">
        <f t="shared" si="77"/>
        <v>1.3929348567082828E-2</v>
      </c>
      <c r="AE53" s="393">
        <f t="shared" si="54"/>
        <v>-0.32632263307598525</v>
      </c>
      <c r="AF53" s="394">
        <f t="shared" si="55"/>
        <v>-0.42953965566469238</v>
      </c>
      <c r="AG53" s="385">
        <f t="shared" si="56"/>
        <v>-0.41732144088273077</v>
      </c>
      <c r="AI53" s="27">
        <f t="shared" si="57"/>
        <v>3.0670998188736927</v>
      </c>
      <c r="AJ53" s="28">
        <f t="shared" si="58"/>
        <v>3.2416822500430351</v>
      </c>
      <c r="AK53" s="401">
        <f t="shared" si="59"/>
        <v>3.2199860813394947</v>
      </c>
      <c r="AL53" s="28">
        <f t="shared" si="60"/>
        <v>3.0736373748609562</v>
      </c>
      <c r="AM53" s="28">
        <f t="shared" si="61"/>
        <v>3.1711266167529679</v>
      </c>
      <c r="AN53" s="401">
        <f t="shared" si="62"/>
        <v>3.1574204557104557</v>
      </c>
      <c r="AO53" s="383">
        <f t="shared" ref="AO53:AO63" si="78">(AL53-AI53)/AI53</f>
        <v>2.1315106691455229E-3</v>
      </c>
      <c r="AP53" s="384">
        <f t="shared" ref="AP53:AP63" si="79">(AM53-AJ53)/AJ53</f>
        <v>-2.1765129290241367E-2</v>
      </c>
      <c r="AQ53" s="385">
        <f t="shared" ref="AQ53:AQ63" si="80">(AN53-AK53)/AK53</f>
        <v>-1.9430402507520182E-2</v>
      </c>
    </row>
    <row r="54" spans="1:43" ht="19.5" customHeight="1">
      <c r="A54" s="8" t="s">
        <v>229</v>
      </c>
      <c r="B54" s="19">
        <v>1996.51</v>
      </c>
      <c r="C54" s="370">
        <v>1795.1</v>
      </c>
      <c r="D54" s="374">
        <v>3791.6099999999997</v>
      </c>
      <c r="E54" s="19">
        <v>2788.110000000001</v>
      </c>
      <c r="F54" s="368">
        <v>1221.6599999999996</v>
      </c>
      <c r="G54" s="376">
        <v>4009.7700000000004</v>
      </c>
      <c r="H54" s="344">
        <f t="shared" si="66"/>
        <v>7.5267110194380434E-3</v>
      </c>
      <c r="I54" s="322">
        <f t="shared" si="67"/>
        <v>3.8679761546843976E-3</v>
      </c>
      <c r="J54" s="398">
        <f t="shared" si="68"/>
        <v>5.1986190543007998E-3</v>
      </c>
      <c r="K54" s="322">
        <f t="shared" si="69"/>
        <v>1.1640072918756295E-2</v>
      </c>
      <c r="L54" s="322">
        <f t="shared" si="70"/>
        <v>3.3620866238043682E-3</v>
      </c>
      <c r="M54" s="398">
        <f t="shared" si="71"/>
        <v>6.650909465347671E-3</v>
      </c>
      <c r="N54" s="393">
        <f t="shared" si="51"/>
        <v>0.39649187832768235</v>
      </c>
      <c r="O54" s="394">
        <f t="shared" si="52"/>
        <v>-0.31944738454682209</v>
      </c>
      <c r="P54" s="385">
        <f t="shared" si="53"/>
        <v>5.7537563198746915E-2</v>
      </c>
      <c r="R54" s="400">
        <v>497.38099999999991</v>
      </c>
      <c r="S54" s="368">
        <v>400.96399999999994</v>
      </c>
      <c r="T54" s="373">
        <v>898.3449999999998</v>
      </c>
      <c r="U54" s="19">
        <v>694.37400000000014</v>
      </c>
      <c r="V54" s="119">
        <v>292.93300000000011</v>
      </c>
      <c r="W54" s="374">
        <v>987.30700000000024</v>
      </c>
      <c r="X54" s="344">
        <f t="shared" si="72"/>
        <v>9.0643450754132535E-3</v>
      </c>
      <c r="Y54" s="322">
        <f t="shared" si="73"/>
        <v>4.6177543836615868E-3</v>
      </c>
      <c r="Z54" s="398">
        <f t="shared" si="74"/>
        <v>6.3396239911281023E-3</v>
      </c>
      <c r="AA54" s="322">
        <f t="shared" si="75"/>
        <v>1.3266846062387733E-2</v>
      </c>
      <c r="AB54" s="322">
        <f t="shared" si="76"/>
        <v>3.7502078608841662E-3</v>
      </c>
      <c r="AC54" s="398">
        <f t="shared" si="77"/>
        <v>7.5684603512001358E-3</v>
      </c>
      <c r="AE54" s="393">
        <f t="shared" si="54"/>
        <v>0.39606056524073147</v>
      </c>
      <c r="AF54" s="394">
        <f t="shared" si="55"/>
        <v>-0.26942817809080077</v>
      </c>
      <c r="AG54" s="385">
        <f t="shared" si="56"/>
        <v>9.9028769570711106E-2</v>
      </c>
      <c r="AI54" s="27">
        <f t="shared" si="57"/>
        <v>2.4912522351503368</v>
      </c>
      <c r="AJ54" s="28">
        <f t="shared" si="58"/>
        <v>2.2336582920171577</v>
      </c>
      <c r="AK54" s="401">
        <f t="shared" si="59"/>
        <v>2.3692969477346031</v>
      </c>
      <c r="AL54" s="28">
        <f t="shared" si="60"/>
        <v>2.490482800176463</v>
      </c>
      <c r="AM54" s="28">
        <f t="shared" si="61"/>
        <v>2.397827546125765</v>
      </c>
      <c r="AN54" s="401">
        <f t="shared" si="62"/>
        <v>2.4622534459582472</v>
      </c>
      <c r="AO54" s="383">
        <f t="shared" si="78"/>
        <v>-3.0885470488193901E-4</v>
      </c>
      <c r="AP54" s="384">
        <f t="shared" si="79"/>
        <v>7.3497927008499747E-2</v>
      </c>
      <c r="AQ54" s="385">
        <f t="shared" si="80"/>
        <v>3.9233789716617944E-2</v>
      </c>
    </row>
    <row r="55" spans="1:43" ht="19.5" customHeight="1">
      <c r="A55" s="8" t="s">
        <v>231</v>
      </c>
      <c r="B55" s="19">
        <v>1161.2900000000002</v>
      </c>
      <c r="C55" s="370">
        <v>749.86</v>
      </c>
      <c r="D55" s="374">
        <v>1911.15</v>
      </c>
      <c r="E55" s="19">
        <v>1413.34</v>
      </c>
      <c r="F55" s="368">
        <v>747.99</v>
      </c>
      <c r="G55" s="376">
        <v>2161.33</v>
      </c>
      <c r="H55" s="344">
        <f t="shared" si="66"/>
        <v>4.3779867066847684E-3</v>
      </c>
      <c r="I55" s="322">
        <f t="shared" si="67"/>
        <v>1.6157543308738468E-3</v>
      </c>
      <c r="J55" s="398">
        <f t="shared" si="68"/>
        <v>2.620348824279653E-3</v>
      </c>
      <c r="K55" s="322">
        <f t="shared" si="69"/>
        <v>5.9005493538615813E-3</v>
      </c>
      <c r="L55" s="322">
        <f t="shared" si="70"/>
        <v>2.0585164233415435E-3</v>
      </c>
      <c r="M55" s="398">
        <f t="shared" si="71"/>
        <v>3.5849463073293181E-3</v>
      </c>
      <c r="N55" s="393">
        <f t="shared" si="51"/>
        <v>0.21704311584530969</v>
      </c>
      <c r="O55" s="394">
        <f t="shared" si="52"/>
        <v>-2.4937988424505969E-3</v>
      </c>
      <c r="P55" s="385">
        <f t="shared" si="53"/>
        <v>0.13090547576066758</v>
      </c>
      <c r="R55" s="400">
        <v>287.88799999999998</v>
      </c>
      <c r="S55" s="368">
        <v>230.256</v>
      </c>
      <c r="T55" s="373">
        <v>518.14400000000001</v>
      </c>
      <c r="U55" s="19">
        <v>348.57300000000009</v>
      </c>
      <c r="V55" s="119">
        <v>239.89099999999999</v>
      </c>
      <c r="W55" s="374">
        <v>588.46400000000006</v>
      </c>
      <c r="X55" s="344">
        <f t="shared" si="72"/>
        <v>5.2465135883167447E-3</v>
      </c>
      <c r="Y55" s="322">
        <f t="shared" si="73"/>
        <v>2.6517733596142859E-3</v>
      </c>
      <c r="Z55" s="398">
        <f t="shared" si="74"/>
        <v>3.656544126431471E-3</v>
      </c>
      <c r="AA55" s="322">
        <f t="shared" si="75"/>
        <v>6.6599042194907636E-3</v>
      </c>
      <c r="AB55" s="322">
        <f t="shared" si="76"/>
        <v>3.0711497644695654E-3</v>
      </c>
      <c r="AC55" s="398">
        <f t="shared" si="77"/>
        <v>4.5110248910507434E-3</v>
      </c>
      <c r="AE55" s="393">
        <f t="shared" si="54"/>
        <v>0.21079378091480061</v>
      </c>
      <c r="AF55" s="394">
        <f t="shared" si="55"/>
        <v>4.1844729344729305E-2</v>
      </c>
      <c r="AG55" s="385">
        <f t="shared" si="56"/>
        <v>0.13571516798418981</v>
      </c>
      <c r="AI55" s="27">
        <f t="shared" si="57"/>
        <v>2.4790362441767337</v>
      </c>
      <c r="AJ55" s="28">
        <f t="shared" si="58"/>
        <v>3.0706531885952044</v>
      </c>
      <c r="AK55" s="401">
        <f t="shared" si="59"/>
        <v>2.7111634356277632</v>
      </c>
      <c r="AL55" s="28">
        <f t="shared" si="60"/>
        <v>2.4663067627039501</v>
      </c>
      <c r="AM55" s="28">
        <f t="shared" si="61"/>
        <v>3.2071418067086457</v>
      </c>
      <c r="AN55" s="401">
        <f t="shared" si="62"/>
        <v>2.7226938968135368</v>
      </c>
      <c r="AO55" s="383">
        <f t="shared" si="78"/>
        <v>-5.134850893239353E-3</v>
      </c>
      <c r="AP55" s="384">
        <f t="shared" si="79"/>
        <v>4.4449375989570335E-2</v>
      </c>
      <c r="AQ55" s="385">
        <f t="shared" si="80"/>
        <v>4.2529568797846232E-3</v>
      </c>
    </row>
    <row r="56" spans="1:43" ht="19.5" customHeight="1">
      <c r="A56" s="8" t="s">
        <v>228</v>
      </c>
      <c r="B56" s="19">
        <v>339.48</v>
      </c>
      <c r="C56" s="370">
        <v>610.36</v>
      </c>
      <c r="D56" s="374">
        <v>949.84</v>
      </c>
      <c r="E56" s="19">
        <v>452.60999999999984</v>
      </c>
      <c r="F56" s="368">
        <v>857.6</v>
      </c>
      <c r="G56" s="376">
        <v>1310.2099999999998</v>
      </c>
      <c r="H56" s="344">
        <f t="shared" si="66"/>
        <v>1.2798172094699387E-3</v>
      </c>
      <c r="I56" s="322">
        <f t="shared" si="67"/>
        <v>1.3151679158671769E-3</v>
      </c>
      <c r="J56" s="398">
        <f t="shared" si="68"/>
        <v>1.3023112404854595E-3</v>
      </c>
      <c r="K56" s="322">
        <f t="shared" si="69"/>
        <v>1.889600268195402E-3</v>
      </c>
      <c r="L56" s="322">
        <f t="shared" si="70"/>
        <v>2.3601701689296753E-3</v>
      </c>
      <c r="M56" s="398">
        <f t="shared" si="71"/>
        <v>2.1732139475813248E-3</v>
      </c>
      <c r="N56" s="393">
        <f t="shared" si="51"/>
        <v>0.33324496288441091</v>
      </c>
      <c r="O56" s="394">
        <f t="shared" si="52"/>
        <v>0.40507241627891738</v>
      </c>
      <c r="P56" s="385">
        <f t="shared" si="53"/>
        <v>0.3794007411774612</v>
      </c>
      <c r="R56" s="400">
        <v>122.779</v>
      </c>
      <c r="S56" s="368">
        <v>243.36499999999995</v>
      </c>
      <c r="T56" s="373">
        <v>366.14399999999995</v>
      </c>
      <c r="U56" s="19">
        <v>141.13400000000001</v>
      </c>
      <c r="V56" s="119">
        <v>300.74199999999996</v>
      </c>
      <c r="W56" s="374">
        <v>441.87599999999998</v>
      </c>
      <c r="X56" s="344">
        <f t="shared" si="72"/>
        <v>2.237542696673504E-3</v>
      </c>
      <c r="Y56" s="322">
        <f t="shared" si="73"/>
        <v>2.8027448738036386E-3</v>
      </c>
      <c r="Z56" s="398">
        <f t="shared" si="74"/>
        <v>2.5838795636504994E-3</v>
      </c>
      <c r="AA56" s="322">
        <f t="shared" si="75"/>
        <v>2.6965339315254172E-3</v>
      </c>
      <c r="AB56" s="322">
        <f t="shared" si="76"/>
        <v>3.8501808007224362E-3</v>
      </c>
      <c r="AC56" s="398">
        <f t="shared" si="77"/>
        <v>3.3873161905536072E-3</v>
      </c>
      <c r="AE56" s="393">
        <f t="shared" si="54"/>
        <v>0.14949624935860381</v>
      </c>
      <c r="AF56" s="394">
        <f t="shared" si="55"/>
        <v>0.23576520863723222</v>
      </c>
      <c r="AG56" s="385">
        <f t="shared" si="56"/>
        <v>0.20683665443104363</v>
      </c>
      <c r="AI56" s="27">
        <f t="shared" si="57"/>
        <v>3.6166784493931892</v>
      </c>
      <c r="AJ56" s="28">
        <f t="shared" si="58"/>
        <v>3.987237040435152</v>
      </c>
      <c r="AK56" s="401">
        <f t="shared" si="59"/>
        <v>3.8547965973216538</v>
      </c>
      <c r="AL56" s="28">
        <f t="shared" si="60"/>
        <v>3.1182254037692507</v>
      </c>
      <c r="AM56" s="28">
        <f t="shared" si="61"/>
        <v>3.5067863805970143</v>
      </c>
      <c r="AN56" s="401">
        <f t="shared" si="62"/>
        <v>3.3725585974767407</v>
      </c>
      <c r="AO56" s="383">
        <f t="shared" si="78"/>
        <v>-0.13782066960018785</v>
      </c>
      <c r="AP56" s="384">
        <f t="shared" si="79"/>
        <v>-0.12049713999088028</v>
      </c>
      <c r="AQ56" s="385">
        <f t="shared" si="80"/>
        <v>-0.12510076411813176</v>
      </c>
    </row>
    <row r="57" spans="1:43" ht="19.5" customHeight="1">
      <c r="A57" s="8" t="s">
        <v>232</v>
      </c>
      <c r="B57" s="19">
        <v>4250.3</v>
      </c>
      <c r="C57" s="370">
        <v>2284.2300000000005</v>
      </c>
      <c r="D57" s="374">
        <v>6534.5300000000007</v>
      </c>
      <c r="E57" s="19">
        <v>666.38000000000022</v>
      </c>
      <c r="F57" s="368">
        <v>665.41000000000008</v>
      </c>
      <c r="G57" s="376">
        <v>1331.7900000000004</v>
      </c>
      <c r="H57" s="344">
        <f t="shared" si="66"/>
        <v>1.6023350669877697E-2</v>
      </c>
      <c r="I57" s="322">
        <f t="shared" si="67"/>
        <v>4.9219247795748112E-3</v>
      </c>
      <c r="J57" s="398">
        <f t="shared" si="68"/>
        <v>8.9593951300107905E-3</v>
      </c>
      <c r="K57" s="322">
        <f t="shared" si="69"/>
        <v>2.7820680646031969E-3</v>
      </c>
      <c r="L57" s="322">
        <f t="shared" si="70"/>
        <v>1.8312509702745981E-3</v>
      </c>
      <c r="M57" s="398">
        <f t="shared" si="71"/>
        <v>2.2090081767421514E-3</v>
      </c>
      <c r="N57" s="393">
        <f t="shared" si="51"/>
        <v>-0.84321577300425854</v>
      </c>
      <c r="O57" s="394">
        <f t="shared" si="52"/>
        <v>-0.70869395813906655</v>
      </c>
      <c r="P57" s="385">
        <f t="shared" si="53"/>
        <v>-0.79619192198979871</v>
      </c>
      <c r="R57" s="400">
        <v>822.48000000000013</v>
      </c>
      <c r="S57" s="368">
        <v>414.214</v>
      </c>
      <c r="T57" s="373">
        <v>1236.6940000000002</v>
      </c>
      <c r="U57" s="19">
        <v>142.80200000000002</v>
      </c>
      <c r="V57" s="119">
        <v>171.28699999999998</v>
      </c>
      <c r="W57" s="374">
        <v>314.089</v>
      </c>
      <c r="X57" s="344">
        <f t="shared" si="72"/>
        <v>1.4988997443862744E-2</v>
      </c>
      <c r="Y57" s="322">
        <f t="shared" si="73"/>
        <v>4.7703497428048429E-3</v>
      </c>
      <c r="Z57" s="398">
        <f t="shared" si="74"/>
        <v>8.7273541368674389E-3</v>
      </c>
      <c r="AA57" s="322">
        <f t="shared" si="75"/>
        <v>2.7284030672247131E-3</v>
      </c>
      <c r="AB57" s="322">
        <f t="shared" si="76"/>
        <v>2.1928627155945756E-3</v>
      </c>
      <c r="AC57" s="398">
        <f t="shared" si="77"/>
        <v>2.4077314789099024E-3</v>
      </c>
      <c r="AE57" s="393">
        <f t="shared" si="54"/>
        <v>-0.82637632526018867</v>
      </c>
      <c r="AF57" s="394">
        <f t="shared" si="55"/>
        <v>-0.58647703843906773</v>
      </c>
      <c r="AG57" s="385">
        <f t="shared" si="56"/>
        <v>-0.7460252900070673</v>
      </c>
      <c r="AI57" s="27">
        <f t="shared" si="57"/>
        <v>1.9351104627908622</v>
      </c>
      <c r="AJ57" s="28">
        <f t="shared" si="58"/>
        <v>1.8133638031196506</v>
      </c>
      <c r="AK57" s="401">
        <f t="shared" si="59"/>
        <v>1.8925523335266652</v>
      </c>
      <c r="AL57" s="28">
        <f t="shared" si="60"/>
        <v>2.142951469131726</v>
      </c>
      <c r="AM57" s="28">
        <f t="shared" si="61"/>
        <v>2.5741572864850237</v>
      </c>
      <c r="AN57" s="401">
        <f t="shared" si="62"/>
        <v>2.3583973449267521</v>
      </c>
      <c r="AO57" s="383">
        <f t="shared" si="78"/>
        <v>0.10740524137372011</v>
      </c>
      <c r="AP57" s="384">
        <f t="shared" si="79"/>
        <v>0.4195481800488845</v>
      </c>
      <c r="AQ57" s="385">
        <f t="shared" si="80"/>
        <v>0.24614643576698927</v>
      </c>
    </row>
    <row r="58" spans="1:43" ht="19.5" customHeight="1">
      <c r="A58" s="8" t="s">
        <v>230</v>
      </c>
      <c r="B58" s="19">
        <v>398.48</v>
      </c>
      <c r="C58" s="370">
        <v>626.78000000000009</v>
      </c>
      <c r="D58" s="374">
        <v>1025.2600000000002</v>
      </c>
      <c r="E58" s="19">
        <v>576.63</v>
      </c>
      <c r="F58" s="368">
        <v>424.35</v>
      </c>
      <c r="G58" s="376">
        <v>1000.98</v>
      </c>
      <c r="H58" s="344">
        <f t="shared" si="66"/>
        <v>1.5022433181029254E-3</v>
      </c>
      <c r="I58" s="322">
        <f t="shared" si="67"/>
        <v>1.3505487684435894E-3</v>
      </c>
      <c r="J58" s="398">
        <f t="shared" si="68"/>
        <v>1.4057184603934582E-3</v>
      </c>
      <c r="K58" s="322">
        <f t="shared" si="69"/>
        <v>2.4073710316818344E-3</v>
      </c>
      <c r="L58" s="322">
        <f t="shared" si="70"/>
        <v>1.1678383992365995E-3</v>
      </c>
      <c r="M58" s="398">
        <f t="shared" si="71"/>
        <v>1.6603015526136689E-3</v>
      </c>
      <c r="N58" s="393">
        <f t="shared" si="51"/>
        <v>0.4470738807468379</v>
      </c>
      <c r="O58" s="394">
        <f t="shared" si="52"/>
        <v>-0.32296818660455029</v>
      </c>
      <c r="P58" s="385">
        <f t="shared" si="53"/>
        <v>-2.3681797787878388E-2</v>
      </c>
      <c r="R58" s="400">
        <v>114.05000000000003</v>
      </c>
      <c r="S58" s="368">
        <v>189.17500000000001</v>
      </c>
      <c r="T58" s="373">
        <v>303.22500000000002</v>
      </c>
      <c r="U58" s="19">
        <v>150.64500000000001</v>
      </c>
      <c r="V58" s="119">
        <v>137.88</v>
      </c>
      <c r="W58" s="374">
        <v>288.52499999999998</v>
      </c>
      <c r="X58" s="344">
        <f t="shared" si="72"/>
        <v>2.0784641066926199E-3</v>
      </c>
      <c r="Y58" s="322">
        <f t="shared" si="73"/>
        <v>2.1786586464849237E-3</v>
      </c>
      <c r="Z58" s="398">
        <f t="shared" si="74"/>
        <v>2.1398599476925005E-3</v>
      </c>
      <c r="AA58" s="322">
        <f t="shared" si="75"/>
        <v>2.8782529660793745E-3</v>
      </c>
      <c r="AB58" s="322">
        <f t="shared" si="76"/>
        <v>1.7651772243438215E-3</v>
      </c>
      <c r="AC58" s="398">
        <f t="shared" si="77"/>
        <v>2.2117639425528416E-3</v>
      </c>
      <c r="AE58" s="393">
        <f t="shared" si="54"/>
        <v>0.320868040333187</v>
      </c>
      <c r="AF58" s="394">
        <f t="shared" si="55"/>
        <v>-0.27115105061451045</v>
      </c>
      <c r="AG58" s="385">
        <f t="shared" si="56"/>
        <v>-4.8478852337373382E-2</v>
      </c>
      <c r="AI58" s="27">
        <f t="shared" si="57"/>
        <v>2.8621260791005825</v>
      </c>
      <c r="AJ58" s="28">
        <f t="shared" si="58"/>
        <v>3.0182041545677905</v>
      </c>
      <c r="AK58" s="401">
        <f t="shared" si="59"/>
        <v>2.9575424770302163</v>
      </c>
      <c r="AL58" s="28">
        <f t="shared" si="60"/>
        <v>2.6125071536340458</v>
      </c>
      <c r="AM58" s="28">
        <f t="shared" si="61"/>
        <v>3.2492046659597031</v>
      </c>
      <c r="AN58" s="401">
        <f t="shared" si="62"/>
        <v>2.8824252232811842</v>
      </c>
      <c r="AO58" s="383">
        <f t="shared" si="78"/>
        <v>-8.7214510670675593E-2</v>
      </c>
      <c r="AP58" s="384">
        <f t="shared" si="79"/>
        <v>7.6535747604188215E-2</v>
      </c>
      <c r="AQ58" s="385">
        <f t="shared" si="80"/>
        <v>-2.5398537580586255E-2</v>
      </c>
    </row>
    <row r="59" spans="1:43" ht="19.5" customHeight="1">
      <c r="A59" s="8" t="s">
        <v>233</v>
      </c>
      <c r="B59" s="19">
        <v>500.66</v>
      </c>
      <c r="C59" s="370">
        <v>518.76</v>
      </c>
      <c r="D59" s="374">
        <v>1019.4200000000001</v>
      </c>
      <c r="E59" s="19">
        <v>542.86</v>
      </c>
      <c r="F59" s="368">
        <v>410.43</v>
      </c>
      <c r="G59" s="376">
        <v>953.29</v>
      </c>
      <c r="H59" s="344">
        <f t="shared" si="66"/>
        <v>1.8874551787829018E-3</v>
      </c>
      <c r="I59" s="322">
        <f t="shared" si="67"/>
        <v>1.1177936103860945E-3</v>
      </c>
      <c r="J59" s="398">
        <f t="shared" si="68"/>
        <v>1.3977113248291155E-3</v>
      </c>
      <c r="K59" s="322">
        <f t="shared" si="69"/>
        <v>2.2663847497681367E-3</v>
      </c>
      <c r="L59" s="322">
        <f t="shared" si="70"/>
        <v>1.1295296670170319E-3</v>
      </c>
      <c r="M59" s="398">
        <f t="shared" si="71"/>
        <v>1.5811992917851348E-3</v>
      </c>
      <c r="N59" s="393">
        <f t="shared" si="51"/>
        <v>8.4288738864698565E-2</v>
      </c>
      <c r="O59" s="394">
        <f t="shared" si="52"/>
        <v>-0.20882489012260003</v>
      </c>
      <c r="P59" s="385">
        <f t="shared" si="53"/>
        <v>-6.4870220321359306E-2</v>
      </c>
      <c r="R59" s="400">
        <v>126.077</v>
      </c>
      <c r="S59" s="368">
        <v>147.297</v>
      </c>
      <c r="T59" s="373">
        <v>273.37400000000002</v>
      </c>
      <c r="U59" s="19">
        <v>137.14199999999997</v>
      </c>
      <c r="V59" s="119">
        <v>109.17000000000002</v>
      </c>
      <c r="W59" s="374">
        <v>246.31199999999998</v>
      </c>
      <c r="X59" s="344">
        <f t="shared" si="72"/>
        <v>2.2976459375667283E-3</v>
      </c>
      <c r="Y59" s="322">
        <f t="shared" si="73"/>
        <v>1.6963651785452082E-3</v>
      </c>
      <c r="Z59" s="398">
        <f t="shared" si="74"/>
        <v>1.9292013301689822E-3</v>
      </c>
      <c r="AA59" s="322">
        <f t="shared" si="75"/>
        <v>2.6202619952474856E-3</v>
      </c>
      <c r="AB59" s="322">
        <f t="shared" si="76"/>
        <v>1.3976240033479477E-3</v>
      </c>
      <c r="AC59" s="398">
        <f t="shared" si="77"/>
        <v>1.8881691368792151E-3</v>
      </c>
      <c r="AE59" s="393">
        <f t="shared" si="54"/>
        <v>8.7763826867707589E-2</v>
      </c>
      <c r="AF59" s="394">
        <f t="shared" si="55"/>
        <v>-0.25884437564919843</v>
      </c>
      <c r="AG59" s="385">
        <f t="shared" si="56"/>
        <v>-9.8992588907504148E-2</v>
      </c>
      <c r="AI59" s="27">
        <f t="shared" si="57"/>
        <v>2.5182159549394796</v>
      </c>
      <c r="AJ59" s="28">
        <f t="shared" si="58"/>
        <v>2.8394055054360394</v>
      </c>
      <c r="AK59" s="401">
        <f t="shared" si="59"/>
        <v>2.6816621215985559</v>
      </c>
      <c r="AL59" s="28">
        <f t="shared" si="60"/>
        <v>2.5262867037541903</v>
      </c>
      <c r="AM59" s="28">
        <f t="shared" si="61"/>
        <v>2.6598932826547772</v>
      </c>
      <c r="AN59" s="401">
        <f t="shared" si="62"/>
        <v>2.5838097535901983</v>
      </c>
      <c r="AO59" s="383">
        <f t="shared" si="78"/>
        <v>3.2049470574117894E-3</v>
      </c>
      <c r="AP59" s="384">
        <f t="shared" si="79"/>
        <v>-6.3221763301362283E-2</v>
      </c>
      <c r="AQ59" s="385">
        <f t="shared" si="80"/>
        <v>-3.6489447056076998E-2</v>
      </c>
    </row>
    <row r="60" spans="1:43" ht="19.5" customHeight="1">
      <c r="A60" s="8" t="s">
        <v>235</v>
      </c>
      <c r="B60" s="19">
        <v>10.930000000000001</v>
      </c>
      <c r="C60" s="370">
        <v>99.450000000000017</v>
      </c>
      <c r="D60" s="374">
        <v>110.38000000000002</v>
      </c>
      <c r="E60" s="19">
        <v>68.009999999999991</v>
      </c>
      <c r="F60" s="368">
        <v>485.71999999999991</v>
      </c>
      <c r="G60" s="376">
        <v>553.7299999999999</v>
      </c>
      <c r="H60" s="344">
        <f t="shared" si="66"/>
        <v>4.1205379107771979E-5</v>
      </c>
      <c r="I60" s="322">
        <f t="shared" si="67"/>
        <v>2.1428902489185195E-4</v>
      </c>
      <c r="J60" s="398">
        <f t="shared" si="68"/>
        <v>1.5134034650550097E-4</v>
      </c>
      <c r="K60" s="322">
        <f t="shared" si="69"/>
        <v>2.8393476555968564E-4</v>
      </c>
      <c r="L60" s="322">
        <f t="shared" si="70"/>
        <v>1.3367325728224366E-3</v>
      </c>
      <c r="M60" s="398">
        <f t="shared" si="71"/>
        <v>9.1845868921333759E-4</v>
      </c>
      <c r="N60" s="393">
        <f t="shared" si="51"/>
        <v>5.2223238792314719</v>
      </c>
      <c r="O60" s="394">
        <f t="shared" si="52"/>
        <v>3.8840623428858705</v>
      </c>
      <c r="P60" s="385">
        <f t="shared" si="53"/>
        <v>4.0165790904149281</v>
      </c>
      <c r="R60" s="400">
        <v>5.319</v>
      </c>
      <c r="S60" s="368">
        <v>38.763999999999996</v>
      </c>
      <c r="T60" s="373">
        <v>44.082999999999998</v>
      </c>
      <c r="U60" s="19">
        <v>29.384999999999994</v>
      </c>
      <c r="V60" s="119">
        <v>164.714</v>
      </c>
      <c r="W60" s="374">
        <v>194.09899999999999</v>
      </c>
      <c r="X60" s="344">
        <f t="shared" si="72"/>
        <v>9.6934244484857886E-5</v>
      </c>
      <c r="Y60" s="322">
        <f t="shared" si="73"/>
        <v>4.4643067938333062E-4</v>
      </c>
      <c r="Z60" s="398">
        <f t="shared" si="74"/>
        <v>3.1109389421758922E-4</v>
      </c>
      <c r="AA60" s="322">
        <f t="shared" si="75"/>
        <v>5.6143558304784361E-4</v>
      </c>
      <c r="AB60" s="322">
        <f t="shared" si="76"/>
        <v>2.1087133835985508E-3</v>
      </c>
      <c r="AC60" s="398">
        <f t="shared" si="77"/>
        <v>1.4879167125398632E-3</v>
      </c>
      <c r="AE60" s="393">
        <f t="shared" si="54"/>
        <v>4.5245346869712346</v>
      </c>
      <c r="AF60" s="394">
        <f t="shared" si="55"/>
        <v>3.2491486946651538</v>
      </c>
      <c r="AG60" s="385">
        <f t="shared" si="56"/>
        <v>3.4030351836308781</v>
      </c>
      <c r="AI60" s="27">
        <f t="shared" si="57"/>
        <v>4.8664226898444642</v>
      </c>
      <c r="AJ60" s="28">
        <f t="shared" si="58"/>
        <v>3.8978381096028141</v>
      </c>
      <c r="AK60" s="401">
        <f t="shared" si="59"/>
        <v>3.9937488675484678</v>
      </c>
      <c r="AL60" s="28">
        <f t="shared" si="60"/>
        <v>4.3206881340979262</v>
      </c>
      <c r="AM60" s="28">
        <f t="shared" si="61"/>
        <v>3.3911306925800879</v>
      </c>
      <c r="AN60" s="401">
        <f t="shared" si="62"/>
        <v>3.5053004171708233</v>
      </c>
      <c r="AO60" s="383">
        <f t="shared" si="78"/>
        <v>-0.11214285945308633</v>
      </c>
      <c r="AP60" s="384">
        <f t="shared" si="79"/>
        <v>-0.12999704009624943</v>
      </c>
      <c r="AQ60" s="385">
        <f t="shared" si="80"/>
        <v>-0.1223032460419763</v>
      </c>
    </row>
    <row r="61" spans="1:43" ht="19.5" customHeight="1">
      <c r="A61" s="8" t="s">
        <v>234</v>
      </c>
      <c r="B61" s="19">
        <v>191.18</v>
      </c>
      <c r="C61" s="370">
        <v>307.43</v>
      </c>
      <c r="D61" s="374">
        <v>498.61</v>
      </c>
      <c r="E61" s="19">
        <v>96.06</v>
      </c>
      <c r="F61" s="368">
        <v>110.61999999999998</v>
      </c>
      <c r="G61" s="376">
        <v>206.67999999999998</v>
      </c>
      <c r="H61" s="344">
        <f t="shared" si="66"/>
        <v>7.2073599065176994E-4</v>
      </c>
      <c r="I61" s="322">
        <f t="shared" si="67"/>
        <v>6.6243212591756697E-4</v>
      </c>
      <c r="J61" s="398">
        <f t="shared" si="68"/>
        <v>6.8363662050287927E-4</v>
      </c>
      <c r="K61" s="322">
        <f t="shared" si="69"/>
        <v>4.010406349016822E-4</v>
      </c>
      <c r="L61" s="322">
        <f t="shared" si="70"/>
        <v>3.0443333032532721E-4</v>
      </c>
      <c r="M61" s="398">
        <f t="shared" si="71"/>
        <v>3.4281516603148219E-4</v>
      </c>
      <c r="N61" s="393">
        <f t="shared" si="51"/>
        <v>-0.49754158384768282</v>
      </c>
      <c r="O61" s="394">
        <f t="shared" si="52"/>
        <v>-0.64017825195979583</v>
      </c>
      <c r="P61" s="385">
        <f t="shared" si="53"/>
        <v>-0.58548765568279826</v>
      </c>
      <c r="R61" s="400">
        <v>46.716000000000008</v>
      </c>
      <c r="S61" s="368">
        <v>117.16800000000003</v>
      </c>
      <c r="T61" s="373">
        <v>163.88400000000004</v>
      </c>
      <c r="U61" s="19">
        <v>38.07</v>
      </c>
      <c r="V61" s="119">
        <v>45.311999999999991</v>
      </c>
      <c r="W61" s="374">
        <v>83.381999999999991</v>
      </c>
      <c r="X61" s="344">
        <f t="shared" si="72"/>
        <v>8.5135930914732503E-4</v>
      </c>
      <c r="Y61" s="322">
        <f t="shared" si="73"/>
        <v>1.3493806067997652E-3</v>
      </c>
      <c r="Z61" s="398">
        <f t="shared" si="74"/>
        <v>1.1565299947815576E-3</v>
      </c>
      <c r="AA61" s="322">
        <f t="shared" si="75"/>
        <v>7.2737289932385269E-4</v>
      </c>
      <c r="AB61" s="322">
        <f t="shared" si="76"/>
        <v>5.8009653604197285E-4</v>
      </c>
      <c r="AC61" s="398">
        <f t="shared" si="77"/>
        <v>6.3918655595855136E-4</v>
      </c>
      <c r="AE61" s="393">
        <f t="shared" si="54"/>
        <v>-0.18507577703570524</v>
      </c>
      <c r="AF61" s="394">
        <f t="shared" si="55"/>
        <v>-0.61327324866857869</v>
      </c>
      <c r="AG61" s="385">
        <f t="shared" si="56"/>
        <v>-0.49121329721022206</v>
      </c>
      <c r="AI61" s="27">
        <f t="shared" si="57"/>
        <v>2.4435610419499949</v>
      </c>
      <c r="AJ61" s="28">
        <f t="shared" si="58"/>
        <v>3.8112090557200022</v>
      </c>
      <c r="AK61" s="401">
        <f t="shared" si="59"/>
        <v>3.2868173522392259</v>
      </c>
      <c r="AL61" s="28">
        <f t="shared" si="60"/>
        <v>3.9631480324797002</v>
      </c>
      <c r="AM61" s="28">
        <f t="shared" si="61"/>
        <v>4.0961851383113359</v>
      </c>
      <c r="AN61" s="401">
        <f t="shared" si="62"/>
        <v>4.0343526224114576</v>
      </c>
      <c r="AO61" s="383">
        <f t="shared" si="78"/>
        <v>0.62187396363016745</v>
      </c>
      <c r="AP61" s="384">
        <f t="shared" si="79"/>
        <v>7.4773143751752771E-2</v>
      </c>
      <c r="AQ61" s="385">
        <f t="shared" si="80"/>
        <v>0.22743438106256644</v>
      </c>
    </row>
    <row r="62" spans="1:43" ht="19.5" customHeight="1" thickBot="1">
      <c r="A62" s="8" t="s">
        <v>17</v>
      </c>
      <c r="B62" s="19">
        <f t="shared" ref="B62:G62" si="81">B63-SUM(B40:B61)</f>
        <v>817.73000000003958</v>
      </c>
      <c r="C62" s="370">
        <f t="shared" si="81"/>
        <v>285.52000000007683</v>
      </c>
      <c r="D62" s="375">
        <f t="shared" si="81"/>
        <v>1103.2500000002328</v>
      </c>
      <c r="E62" s="21">
        <f t="shared" si="81"/>
        <v>428.5899999999674</v>
      </c>
      <c r="F62" s="119">
        <f t="shared" si="81"/>
        <v>264.39000000013039</v>
      </c>
      <c r="G62" s="374">
        <f t="shared" si="81"/>
        <v>692.97999999998137</v>
      </c>
      <c r="H62" s="344">
        <f t="shared" si="66"/>
        <v>3.0827881663129009E-3</v>
      </c>
      <c r="I62" s="322">
        <f t="shared" si="67"/>
        <v>6.1522174346041248E-4</v>
      </c>
      <c r="J62" s="398">
        <f t="shared" si="68"/>
        <v>1.512649368384029E-3</v>
      </c>
      <c r="K62" s="322">
        <f t="shared" si="69"/>
        <v>1.7893192349833324E-3</v>
      </c>
      <c r="L62" s="322">
        <f t="shared" si="70"/>
        <v>7.2761822640348014E-4</v>
      </c>
      <c r="M62" s="398">
        <f t="shared" si="71"/>
        <v>1.1494293291875854E-3</v>
      </c>
      <c r="N62" s="395">
        <f t="shared" si="51"/>
        <v>-0.47587834615344105</v>
      </c>
      <c r="O62" s="396">
        <f t="shared" si="52"/>
        <v>-7.4005323619854166E-2</v>
      </c>
      <c r="P62" s="387">
        <f t="shared" si="53"/>
        <v>-0.37187400861107173</v>
      </c>
      <c r="R62" s="19">
        <f t="shared" ref="R62:W62" si="82">R63-SUM(R40:R61)</f>
        <v>220.87600000000384</v>
      </c>
      <c r="S62" s="119">
        <f t="shared" si="82"/>
        <v>111.7949999999546</v>
      </c>
      <c r="T62" s="374">
        <f t="shared" si="82"/>
        <v>332.6710000000312</v>
      </c>
      <c r="U62" s="119">
        <f t="shared" si="82"/>
        <v>128.0910000000149</v>
      </c>
      <c r="V62" s="123">
        <f t="shared" si="82"/>
        <v>94.533999999999651</v>
      </c>
      <c r="W62" s="375">
        <f t="shared" si="82"/>
        <v>222.6249999999709</v>
      </c>
      <c r="X62" s="344">
        <f t="shared" si="72"/>
        <v>4.0252769665045764E-3</v>
      </c>
      <c r="Y62" s="322">
        <f t="shared" si="73"/>
        <v>1.2875017490877924E-3</v>
      </c>
      <c r="Z62" s="398">
        <f t="shared" si="74"/>
        <v>2.3476604787167235E-3</v>
      </c>
      <c r="AA62" s="322">
        <f t="shared" si="75"/>
        <v>2.4473318110665209E-3</v>
      </c>
      <c r="AB62" s="322">
        <f t="shared" si="76"/>
        <v>1.210249954497521E-3</v>
      </c>
      <c r="AC62" s="398">
        <f t="shared" si="77"/>
        <v>1.7065902355454885E-3</v>
      </c>
      <c r="AE62" s="395">
        <f t="shared" si="54"/>
        <v>-0.42007732845572776</v>
      </c>
      <c r="AF62" s="396">
        <f t="shared" si="55"/>
        <v>-0.15439867614796687</v>
      </c>
      <c r="AG62" s="387">
        <f t="shared" si="56"/>
        <v>-0.33079529024186055</v>
      </c>
      <c r="AI62" s="27">
        <f t="shared" si="57"/>
        <v>2.7010871559071226</v>
      </c>
      <c r="AJ62" s="28">
        <f t="shared" si="58"/>
        <v>3.9154875315187909</v>
      </c>
      <c r="AK62" s="401">
        <f t="shared" si="59"/>
        <v>3.0153727622928712</v>
      </c>
      <c r="AL62" s="28">
        <f t="shared" si="60"/>
        <v>2.988660491379282</v>
      </c>
      <c r="AM62" s="28">
        <f t="shared" si="61"/>
        <v>3.5755512689569584</v>
      </c>
      <c r="AN62" s="401">
        <f t="shared" si="62"/>
        <v>3.2125746774795361</v>
      </c>
      <c r="AO62" s="386">
        <f t="shared" si="78"/>
        <v>0.10646577428768009</v>
      </c>
      <c r="AP62" s="384">
        <f t="shared" si="79"/>
        <v>-8.6818374423471484E-2</v>
      </c>
      <c r="AQ62" s="385">
        <f t="shared" si="80"/>
        <v>6.5398851396639174E-2</v>
      </c>
    </row>
    <row r="63" spans="1:43" ht="25.5" customHeight="1" thickBot="1">
      <c r="A63" s="12" t="s">
        <v>18</v>
      </c>
      <c r="B63" s="17">
        <v>265256.63</v>
      </c>
      <c r="C63" s="371">
        <v>464092.83</v>
      </c>
      <c r="D63" s="18">
        <v>729349.46000000008</v>
      </c>
      <c r="E63" s="17">
        <v>239526.85</v>
      </c>
      <c r="F63" s="372">
        <v>363363.63</v>
      </c>
      <c r="G63" s="377">
        <v>602890.48</v>
      </c>
      <c r="H63" s="333">
        <f t="shared" ref="H63:M63" si="83">SUM(H40:H62)</f>
        <v>1</v>
      </c>
      <c r="I63" s="337">
        <f t="shared" si="83"/>
        <v>0.99999999999999989</v>
      </c>
      <c r="J63" s="334">
        <f t="shared" si="83"/>
        <v>1.0000000000000002</v>
      </c>
      <c r="K63" s="337">
        <f t="shared" si="83"/>
        <v>0.99999999999999956</v>
      </c>
      <c r="L63" s="337">
        <f t="shared" si="83"/>
        <v>1.0000000000000002</v>
      </c>
      <c r="M63" s="334">
        <f t="shared" si="83"/>
        <v>0.99999999999999989</v>
      </c>
      <c r="N63" s="388">
        <f t="shared" si="51"/>
        <v>-9.6999573582760207E-2</v>
      </c>
      <c r="O63" s="389">
        <f t="shared" si="52"/>
        <v>-0.21704536999634322</v>
      </c>
      <c r="P63" s="390">
        <f t="shared" si="53"/>
        <v>-0.17338599249802705</v>
      </c>
      <c r="R63" s="17">
        <v>54872.249000000011</v>
      </c>
      <c r="S63" s="371">
        <v>86830.949999999968</v>
      </c>
      <c r="T63" s="18">
        <v>141703.19900000002</v>
      </c>
      <c r="U63" s="17">
        <v>52339.041000000005</v>
      </c>
      <c r="V63" s="372">
        <v>78111.137000000017</v>
      </c>
      <c r="W63" s="377">
        <v>130450.178</v>
      </c>
      <c r="X63" s="333">
        <f t="shared" ref="X63:AC63" si="84">SUM(X40:X62)</f>
        <v>0.99999999999999989</v>
      </c>
      <c r="Y63" s="337">
        <f t="shared" si="84"/>
        <v>0.99999999999999989</v>
      </c>
      <c r="Z63" s="334">
        <f t="shared" si="84"/>
        <v>0.99999999999999989</v>
      </c>
      <c r="AA63" s="337">
        <f t="shared" si="84"/>
        <v>1.0000000000000004</v>
      </c>
      <c r="AB63" s="337">
        <f t="shared" si="84"/>
        <v>0.99999999999999967</v>
      </c>
      <c r="AC63" s="334">
        <f t="shared" si="84"/>
        <v>0.99999999999999989</v>
      </c>
      <c r="AE63" s="388">
        <f t="shared" si="54"/>
        <v>-4.6165558112990876E-2</v>
      </c>
      <c r="AF63" s="389">
        <f t="shared" si="55"/>
        <v>-0.10042286765260491</v>
      </c>
      <c r="AG63" s="390">
        <f t="shared" si="56"/>
        <v>-7.9412610861382321E-2</v>
      </c>
      <c r="AI63" s="402">
        <f t="shared" si="57"/>
        <v>2.0686475961034416</v>
      </c>
      <c r="AJ63" s="403">
        <f t="shared" si="58"/>
        <v>1.8709823635930762</v>
      </c>
      <c r="AK63" s="404">
        <f t="shared" si="59"/>
        <v>1.9428711032431558</v>
      </c>
      <c r="AL63" s="403">
        <f t="shared" si="60"/>
        <v>2.1851012109915864</v>
      </c>
      <c r="AM63" s="403">
        <f t="shared" si="61"/>
        <v>2.1496685565366027</v>
      </c>
      <c r="AN63" s="404">
        <f t="shared" si="62"/>
        <v>2.1637458597787114</v>
      </c>
      <c r="AO63" s="388">
        <f t="shared" si="78"/>
        <v>5.6294564191358559E-2</v>
      </c>
      <c r="AP63" s="389">
        <f t="shared" si="79"/>
        <v>0.14895180113207016</v>
      </c>
      <c r="AQ63" s="390">
        <f t="shared" si="80"/>
        <v>0.11368471957139015</v>
      </c>
    </row>
    <row r="64" spans="1:43" ht="20.100000000000001" customHeight="1"/>
    <row r="65" spans="1:43" ht="20.100000000000001" customHeight="1" thickBot="1"/>
    <row r="66" spans="1:43" ht="15" customHeight="1">
      <c r="A66" s="494" t="s">
        <v>15</v>
      </c>
      <c r="B66" s="440" t="s">
        <v>132</v>
      </c>
      <c r="C66" s="503"/>
      <c r="D66" s="503"/>
      <c r="E66" s="503"/>
      <c r="F66" s="503"/>
      <c r="G66" s="526"/>
      <c r="H66" s="504" t="s">
        <v>134</v>
      </c>
      <c r="I66" s="503"/>
      <c r="J66" s="503"/>
      <c r="K66" s="503"/>
      <c r="L66" s="503"/>
      <c r="M66" s="526"/>
      <c r="N66" s="527" t="s">
        <v>152</v>
      </c>
      <c r="O66" s="497"/>
      <c r="P66" s="528"/>
      <c r="R66" s="504" t="s">
        <v>133</v>
      </c>
      <c r="S66" s="503"/>
      <c r="T66" s="503"/>
      <c r="U66" s="503"/>
      <c r="V66" s="503"/>
      <c r="W66" s="526"/>
      <c r="X66" s="503" t="s">
        <v>135</v>
      </c>
      <c r="Y66" s="503"/>
      <c r="Z66" s="503"/>
      <c r="AA66" s="503"/>
      <c r="AB66" s="503"/>
      <c r="AC66" s="441"/>
      <c r="AE66" s="497" t="s">
        <v>152</v>
      </c>
      <c r="AF66" s="497"/>
      <c r="AG66" s="497"/>
      <c r="AI66" s="487" t="s">
        <v>138</v>
      </c>
      <c r="AJ66" s="486"/>
      <c r="AK66" s="486"/>
      <c r="AL66" s="486"/>
      <c r="AM66" s="486"/>
      <c r="AN66" s="485"/>
      <c r="AO66" s="497" t="s">
        <v>152</v>
      </c>
      <c r="AP66" s="497"/>
      <c r="AQ66" s="497"/>
    </row>
    <row r="67" spans="1:43" ht="15" customHeight="1">
      <c r="A67" s="495"/>
      <c r="B67" s="525" t="str">
        <f>B5</f>
        <v>jan-ago 2025</v>
      </c>
      <c r="C67" s="499"/>
      <c r="D67" s="500"/>
      <c r="E67" s="532" t="str">
        <f>E5</f>
        <v>jan-ago 2026</v>
      </c>
      <c r="F67" s="507"/>
      <c r="G67" s="531"/>
      <c r="H67" s="533" t="str">
        <f>B38</f>
        <v>jan-ago 2025</v>
      </c>
      <c r="I67" s="499"/>
      <c r="J67" s="500"/>
      <c r="K67" s="525" t="str">
        <f>E5</f>
        <v>jan-ago 2026</v>
      </c>
      <c r="L67" s="499"/>
      <c r="M67" s="500"/>
      <c r="N67" s="505" t="s">
        <v>136</v>
      </c>
      <c r="O67" s="499"/>
      <c r="P67" s="509"/>
      <c r="R67" s="529" t="str">
        <f>B5</f>
        <v>jan-ago 2025</v>
      </c>
      <c r="S67" s="499"/>
      <c r="T67" s="500"/>
      <c r="U67" s="530" t="str">
        <f>E5</f>
        <v>jan-ago 2026</v>
      </c>
      <c r="V67" s="507"/>
      <c r="W67" s="531"/>
      <c r="X67" s="499" t="str">
        <f>H67</f>
        <v>jan-ago 2025</v>
      </c>
      <c r="Y67" s="499"/>
      <c r="Z67" s="500"/>
      <c r="AA67" s="525" t="str">
        <f>E5</f>
        <v>jan-ago 2026</v>
      </c>
      <c r="AB67" s="499"/>
      <c r="AC67" s="509"/>
      <c r="AE67" s="498" t="s">
        <v>137</v>
      </c>
      <c r="AF67" s="499"/>
      <c r="AG67" s="509"/>
      <c r="AI67" s="521" t="str">
        <f>R67</f>
        <v>jan-ago 2025</v>
      </c>
      <c r="AJ67" s="522"/>
      <c r="AK67" s="522"/>
      <c r="AL67" s="523" t="str">
        <f>U67</f>
        <v>jan-ago 2026</v>
      </c>
      <c r="AM67" s="522"/>
      <c r="AN67" s="524"/>
      <c r="AO67" s="499" t="s">
        <v>138</v>
      </c>
      <c r="AP67" s="499"/>
      <c r="AQ67" s="509"/>
    </row>
    <row r="68" spans="1:43" ht="19.5" customHeight="1" thickBot="1">
      <c r="A68" s="496"/>
      <c r="B68" s="99" t="s">
        <v>29</v>
      </c>
      <c r="C68" s="135" t="s">
        <v>30</v>
      </c>
      <c r="D68" s="263" t="s">
        <v>12</v>
      </c>
      <c r="E68" s="159" t="s">
        <v>29</v>
      </c>
      <c r="F68" s="352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1" t="s">
        <v>29</v>
      </c>
      <c r="V68" s="352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6" t="s">
        <v>29</v>
      </c>
      <c r="AJ68" s="135" t="s">
        <v>30</v>
      </c>
      <c r="AK68" s="263" t="s">
        <v>12</v>
      </c>
      <c r="AL68" s="407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166</v>
      </c>
      <c r="B69" s="39">
        <v>59792.480000000018</v>
      </c>
      <c r="C69" s="369">
        <v>118611.42000000001</v>
      </c>
      <c r="D69" s="374">
        <v>178403.90000000002</v>
      </c>
      <c r="E69" s="39">
        <v>55743.20999999997</v>
      </c>
      <c r="F69" s="378">
        <v>123042.03000000004</v>
      </c>
      <c r="G69" s="376">
        <v>178785.24000000002</v>
      </c>
      <c r="H69" s="344">
        <f t="shared" ref="H69:H96" si="85">B69/$B$97</f>
        <v>0.18513657986074988</v>
      </c>
      <c r="I69" s="322">
        <f t="shared" ref="I69:I96" si="86">C69/$C$97</f>
        <v>0.14010028631922372</v>
      </c>
      <c r="J69" s="397">
        <f t="shared" ref="J69:J96" si="87">D69/$D$97</f>
        <v>0.15253644478990114</v>
      </c>
      <c r="K69" s="322">
        <f t="shared" ref="K69:K96" si="88">E69/$E$97</f>
        <v>0.1873303235849208</v>
      </c>
      <c r="L69" s="322">
        <f t="shared" ref="L69:L96" si="89">F69/$F$97</f>
        <v>0.14864536281778545</v>
      </c>
      <c r="M69" s="398">
        <f t="shared" ref="M69:M96" si="90">G69/$G$97</f>
        <v>0.15887474126405371</v>
      </c>
      <c r="N69" s="391">
        <f t="shared" ref="N69:N97" si="91">(E69-B69)/B69</f>
        <v>-6.7722061369591066E-2</v>
      </c>
      <c r="O69" s="392">
        <f t="shared" ref="O69:O97" si="92">(F69-C69)/C69</f>
        <v>3.7353991715131894E-2</v>
      </c>
      <c r="P69" s="381">
        <f t="shared" ref="P69:P97" si="93">(G69-D69)/D69</f>
        <v>2.1375093257490247E-3</v>
      </c>
      <c r="R69" s="400">
        <v>16766.865000000002</v>
      </c>
      <c r="S69" s="368">
        <v>35825.435000000027</v>
      </c>
      <c r="T69" s="373">
        <v>52592.300000000032</v>
      </c>
      <c r="U69" s="39">
        <v>15718.835000000003</v>
      </c>
      <c r="V69" s="112">
        <v>36256.014999999999</v>
      </c>
      <c r="W69" s="379">
        <v>51974.850000000006</v>
      </c>
      <c r="X69" s="344">
        <f t="shared" ref="X69:X96" si="94">R69/$R$97</f>
        <v>0.19174998838935151</v>
      </c>
      <c r="Y69" s="322">
        <f t="shared" ref="Y69:Y96" si="95">S69/$S$97</f>
        <v>0.19439519946436248</v>
      </c>
      <c r="Z69" s="397">
        <f t="shared" ref="Z69:Z96" si="96">T69/$T$97</f>
        <v>0.19354399402816849</v>
      </c>
      <c r="AA69" s="322">
        <f t="shared" ref="AA69:AA96" si="97">U69/$U$97</f>
        <v>0.1892036010761908</v>
      </c>
      <c r="AB69" s="322">
        <f t="shared" ref="AB69:AB96" si="98">V69/$V$97</f>
        <v>0.20428429102063464</v>
      </c>
      <c r="AC69" s="398">
        <f t="shared" ref="AC69:AC96" si="99">W69/$W$97</f>
        <v>0.19947579643508193</v>
      </c>
      <c r="AE69" s="391">
        <f t="shared" ref="AE69:AE97" si="100">(U69-R69)/R69</f>
        <v>-6.2506020058013159E-2</v>
      </c>
      <c r="AF69" s="392">
        <f t="shared" ref="AF69:AF97" si="101">(V69-S69)/S69</f>
        <v>1.2018835221399888E-2</v>
      </c>
      <c r="AG69" s="381">
        <f t="shared" ref="AG69:AG97" si="102">(W69-T69)/T69</f>
        <v>-1.174031179469287E-2</v>
      </c>
      <c r="AI69" s="27">
        <f t="shared" ref="AI69:AI97" si="103">(R69/B69)*10</f>
        <v>2.8041762107877104</v>
      </c>
      <c r="AJ69" s="28">
        <f t="shared" ref="AJ69:AJ97" si="104">(S69/C69)*10</f>
        <v>3.0204035159515015</v>
      </c>
      <c r="AK69" s="405">
        <f t="shared" ref="AK69:AK97" si="105">(T69/D69)*10</f>
        <v>2.9479344341687614</v>
      </c>
      <c r="AL69" s="28">
        <f t="shared" ref="AL69:AL97" si="106">(U69/E69)*10</f>
        <v>2.8198654149985281</v>
      </c>
      <c r="AM69" s="28">
        <f t="shared" ref="AM69:AM97" si="107">(V69/F69)*10</f>
        <v>2.9466366086450284</v>
      </c>
      <c r="AN69" s="401">
        <f t="shared" ref="AN69:AN97" si="108">(W69/G69)*10</f>
        <v>2.9071107883402454</v>
      </c>
      <c r="AO69" s="382">
        <f t="shared" ref="AO69:AO82" si="109">(AL69-AI69)/AI69</f>
        <v>5.5949423400929784E-3</v>
      </c>
      <c r="AP69" s="380">
        <f t="shared" ref="AP69:AP82" si="110">(AM69-AJ69)/AJ69</f>
        <v>-2.4422864996975303E-2</v>
      </c>
      <c r="AQ69" s="381">
        <f t="shared" ref="AQ69:AQ82" si="111">(AN69-AK69)/AK69</f>
        <v>-1.384822042014894E-2</v>
      </c>
    </row>
    <row r="70" spans="1:43" ht="19.5" customHeight="1">
      <c r="A70" s="8" t="s">
        <v>165</v>
      </c>
      <c r="B70" s="19">
        <v>60825.239999999991</v>
      </c>
      <c r="C70" s="370">
        <v>68823.51999999999</v>
      </c>
      <c r="D70" s="374">
        <v>129648.75999999998</v>
      </c>
      <c r="E70" s="19">
        <v>61307.250000000007</v>
      </c>
      <c r="F70" s="368">
        <v>58703.17</v>
      </c>
      <c r="G70" s="376">
        <v>120010.42000000001</v>
      </c>
      <c r="H70" s="344">
        <f t="shared" si="85"/>
        <v>0.18833433406356909</v>
      </c>
      <c r="I70" s="322">
        <f t="shared" si="86"/>
        <v>8.1292297634551688E-2</v>
      </c>
      <c r="J70" s="398">
        <f t="shared" si="87"/>
        <v>0.1108504966641376</v>
      </c>
      <c r="K70" s="322">
        <f t="shared" si="88"/>
        <v>0.20602880567160814</v>
      </c>
      <c r="L70" s="322">
        <f t="shared" si="89"/>
        <v>7.0918482108952005E-2</v>
      </c>
      <c r="M70" s="398">
        <f t="shared" si="90"/>
        <v>0.10664540555188121</v>
      </c>
      <c r="N70" s="393">
        <f t="shared" ref="N70:N76" si="112">(E70-B70)/B70</f>
        <v>7.9245063398026318E-3</v>
      </c>
      <c r="O70" s="394">
        <f t="shared" ref="O70:O76" si="113">(F70-C70)/C70</f>
        <v>-0.14704784062192683</v>
      </c>
      <c r="P70" s="385">
        <f t="shared" ref="P70:P76" si="114">(G70-D70)/D70</f>
        <v>-7.4341937400712266E-2</v>
      </c>
      <c r="R70" s="400">
        <v>18072.550999999992</v>
      </c>
      <c r="S70" s="368">
        <v>20336.296999999995</v>
      </c>
      <c r="T70" s="373">
        <v>38408.847999999984</v>
      </c>
      <c r="U70" s="19">
        <v>17719.639000000003</v>
      </c>
      <c r="V70" s="119">
        <v>16661.698999999997</v>
      </c>
      <c r="W70" s="374">
        <v>34381.338000000003</v>
      </c>
      <c r="X70" s="344">
        <f t="shared" si="94"/>
        <v>0.20668213434150995</v>
      </c>
      <c r="Y70" s="322">
        <f t="shared" si="95"/>
        <v>0.1103483743234803</v>
      </c>
      <c r="Z70" s="398">
        <f t="shared" si="96"/>
        <v>0.14134772291648823</v>
      </c>
      <c r="AA70" s="322">
        <f t="shared" si="97"/>
        <v>0.21328676766249613</v>
      </c>
      <c r="AB70" s="322">
        <f t="shared" si="98"/>
        <v>9.3880239386877368E-2</v>
      </c>
      <c r="AC70" s="398">
        <f t="shared" si="99"/>
        <v>0.1319531423381452</v>
      </c>
      <c r="AE70" s="393">
        <f t="shared" si="100"/>
        <v>-1.95275144056857E-2</v>
      </c>
      <c r="AF70" s="394">
        <f t="shared" si="101"/>
        <v>-0.18069159788529834</v>
      </c>
      <c r="AG70" s="385">
        <f t="shared" si="102"/>
        <v>-0.10485891167576757</v>
      </c>
      <c r="AI70" s="27">
        <f t="shared" si="103"/>
        <v>2.9712255964793552</v>
      </c>
      <c r="AJ70" s="28">
        <f t="shared" si="104"/>
        <v>2.9548469767312104</v>
      </c>
      <c r="AK70" s="401">
        <f t="shared" si="105"/>
        <v>2.9625310724144209</v>
      </c>
      <c r="AL70" s="28">
        <f t="shared" si="106"/>
        <v>2.8903007393089726</v>
      </c>
      <c r="AM70" s="28">
        <f t="shared" si="107"/>
        <v>2.8382962964350984</v>
      </c>
      <c r="AN70" s="401">
        <f t="shared" si="108"/>
        <v>2.8648627344192281</v>
      </c>
      <c r="AO70" s="383">
        <f t="shared" si="109"/>
        <v>-2.7236187405719581E-2</v>
      </c>
      <c r="AP70" s="384">
        <f t="shared" si="110"/>
        <v>-3.9443897167577131E-2</v>
      </c>
      <c r="AQ70" s="385">
        <f t="shared" si="111"/>
        <v>-3.2967869570932298E-2</v>
      </c>
    </row>
    <row r="71" spans="1:43" ht="19.5" customHeight="1">
      <c r="A71" s="8" t="s">
        <v>212</v>
      </c>
      <c r="B71" s="19">
        <v>30341.69999999999</v>
      </c>
      <c r="C71" s="370">
        <v>76641.489999999962</v>
      </c>
      <c r="D71" s="374">
        <v>106983.18999999994</v>
      </c>
      <c r="E71" s="19">
        <v>35502.420000000013</v>
      </c>
      <c r="F71" s="368">
        <v>77386.130000000019</v>
      </c>
      <c r="G71" s="376">
        <v>112888.55000000003</v>
      </c>
      <c r="H71" s="344">
        <f t="shared" si="85"/>
        <v>9.3947576102561908E-2</v>
      </c>
      <c r="I71" s="322">
        <f t="shared" si="86"/>
        <v>9.0526651589972654E-2</v>
      </c>
      <c r="J71" s="398">
        <f t="shared" si="87"/>
        <v>9.1471293255822844E-2</v>
      </c>
      <c r="K71" s="322">
        <f t="shared" si="88"/>
        <v>0.11930923652670468</v>
      </c>
      <c r="L71" s="322">
        <f t="shared" si="89"/>
        <v>9.3489105884503945E-2</v>
      </c>
      <c r="M71" s="398">
        <f t="shared" si="90"/>
        <v>0.1003166658104673</v>
      </c>
      <c r="N71" s="393">
        <f t="shared" si="112"/>
        <v>0.1700867123463756</v>
      </c>
      <c r="O71" s="394">
        <f t="shared" si="113"/>
        <v>9.7158862647380422E-3</v>
      </c>
      <c r="P71" s="385">
        <f t="shared" si="114"/>
        <v>5.5198952283999861E-2</v>
      </c>
      <c r="R71" s="400">
        <v>9418.2210000000032</v>
      </c>
      <c r="S71" s="368">
        <v>20981.687000000002</v>
      </c>
      <c r="T71" s="373">
        <v>30399.908000000003</v>
      </c>
      <c r="U71" s="19">
        <v>10859.509</v>
      </c>
      <c r="V71" s="119">
        <v>21146.934000000001</v>
      </c>
      <c r="W71" s="374">
        <v>32006.442999999999</v>
      </c>
      <c r="X71" s="344">
        <f t="shared" si="94"/>
        <v>0.10770908976712981</v>
      </c>
      <c r="Y71" s="322">
        <f t="shared" si="95"/>
        <v>0.11385037556316674</v>
      </c>
      <c r="Z71" s="398">
        <f t="shared" si="96"/>
        <v>0.11187416432460395</v>
      </c>
      <c r="AA71" s="322">
        <f t="shared" si="97"/>
        <v>0.13071313546578378</v>
      </c>
      <c r="AB71" s="322">
        <f t="shared" si="98"/>
        <v>0.11915226809813913</v>
      </c>
      <c r="AC71" s="398">
        <f t="shared" si="99"/>
        <v>0.12283846338140565</v>
      </c>
      <c r="AE71" s="393">
        <f t="shared" si="100"/>
        <v>0.15303187300446616</v>
      </c>
      <c r="AF71" s="394">
        <f t="shared" si="101"/>
        <v>7.8757728108325795E-3</v>
      </c>
      <c r="AG71" s="385">
        <f t="shared" si="102"/>
        <v>5.2846705983452189E-2</v>
      </c>
      <c r="AI71" s="27">
        <f t="shared" si="103"/>
        <v>3.1040518494349385</v>
      </c>
      <c r="AJ71" s="28">
        <f t="shared" si="104"/>
        <v>2.7376408000418588</v>
      </c>
      <c r="AK71" s="401">
        <f t="shared" si="105"/>
        <v>2.8415593141315023</v>
      </c>
      <c r="AL71" s="28">
        <f t="shared" si="106"/>
        <v>3.0588081037856001</v>
      </c>
      <c r="AM71" s="28">
        <f t="shared" si="107"/>
        <v>2.7326517038647617</v>
      </c>
      <c r="AN71" s="401">
        <f t="shared" si="108"/>
        <v>2.8352249187362215</v>
      </c>
      <c r="AO71" s="383">
        <f t="shared" si="109"/>
        <v>-1.4575705511354325E-2</v>
      </c>
      <c r="AP71" s="384">
        <f t="shared" si="110"/>
        <v>-1.8224071532762084E-3</v>
      </c>
      <c r="AQ71" s="385">
        <f t="shared" si="111"/>
        <v>-2.2291969637159778E-3</v>
      </c>
    </row>
    <row r="72" spans="1:43" ht="19.5" customHeight="1">
      <c r="A72" s="8" t="s">
        <v>167</v>
      </c>
      <c r="B72" s="19">
        <v>8995.17</v>
      </c>
      <c r="C72" s="370">
        <v>262496.39000000007</v>
      </c>
      <c r="D72" s="374">
        <v>271491.56000000006</v>
      </c>
      <c r="E72" s="19">
        <v>7193.57</v>
      </c>
      <c r="F72" s="368">
        <v>263027.46000000002</v>
      </c>
      <c r="G72" s="376">
        <v>270221.03000000003</v>
      </c>
      <c r="H72" s="344">
        <f t="shared" si="85"/>
        <v>2.7851913970887661E-2</v>
      </c>
      <c r="I72" s="322">
        <f t="shared" si="86"/>
        <v>0.31005293922594146</v>
      </c>
      <c r="J72" s="398">
        <f t="shared" si="87"/>
        <v>0.23212697341742045</v>
      </c>
      <c r="K72" s="322">
        <f t="shared" si="88"/>
        <v>2.4174671602707833E-2</v>
      </c>
      <c r="L72" s="322">
        <f t="shared" si="89"/>
        <v>0.31775981120224156</v>
      </c>
      <c r="M72" s="398">
        <f t="shared" si="90"/>
        <v>0.24012774334926135</v>
      </c>
      <c r="N72" s="393">
        <f t="shared" si="112"/>
        <v>-0.20028526420290005</v>
      </c>
      <c r="O72" s="394">
        <f t="shared" si="113"/>
        <v>2.0231516326755907E-3</v>
      </c>
      <c r="P72" s="385">
        <f t="shared" si="114"/>
        <v>-4.6798139875877821E-3</v>
      </c>
      <c r="R72" s="400">
        <v>1814.5549999999998</v>
      </c>
      <c r="S72" s="368">
        <v>31220.983999999993</v>
      </c>
      <c r="T72" s="373">
        <v>33035.53899999999</v>
      </c>
      <c r="U72" s="19">
        <v>1547.5209999999997</v>
      </c>
      <c r="V72" s="119">
        <v>29925.004999999994</v>
      </c>
      <c r="W72" s="374">
        <v>31472.525999999994</v>
      </c>
      <c r="X72" s="344">
        <f t="shared" si="94"/>
        <v>2.0751696884410989E-2</v>
      </c>
      <c r="Y72" s="322">
        <f t="shared" si="95"/>
        <v>0.16941062717462227</v>
      </c>
      <c r="Z72" s="398">
        <f t="shared" si="96"/>
        <v>0.1215735034013215</v>
      </c>
      <c r="AA72" s="322">
        <f t="shared" si="97"/>
        <v>1.8627114919205382E-2</v>
      </c>
      <c r="AB72" s="322">
        <f t="shared" si="98"/>
        <v>0.16861225455180184</v>
      </c>
      <c r="AC72" s="398">
        <f t="shared" si="99"/>
        <v>0.12078932771665182</v>
      </c>
      <c r="AE72" s="393">
        <f t="shared" ref="AE72:AE73" si="115">(U72-R72)/R72</f>
        <v>-0.14716225190198154</v>
      </c>
      <c r="AF72" s="394">
        <f t="shared" ref="AF72:AF73" si="116">(V72-S72)/S72</f>
        <v>-4.1509870412796718E-2</v>
      </c>
      <c r="AG72" s="385">
        <f t="shared" ref="AG72:AG73" si="117">(W72-T72)/T72</f>
        <v>-4.7313076986574845E-2</v>
      </c>
      <c r="AI72" s="27">
        <f t="shared" ref="AI72:AI73" si="118">(R72/B72)*10</f>
        <v>2.0172548156399488</v>
      </c>
      <c r="AJ72" s="28">
        <f t="shared" ref="AJ72:AJ73" si="119">(S72/C72)*10</f>
        <v>1.189387175953162</v>
      </c>
      <c r="AK72" s="401">
        <f t="shared" ref="AK72:AK73" si="120">(T72/D72)*10</f>
        <v>1.2168164270005293</v>
      </c>
      <c r="AL72" s="28">
        <f t="shared" ref="AL72:AL73" si="121">(U72/E72)*10</f>
        <v>2.1512559132669868</v>
      </c>
      <c r="AM72" s="28">
        <f t="shared" ref="AM72:AM73" si="122">(V72/F72)*10</f>
        <v>1.1377141002692264</v>
      </c>
      <c r="AN72" s="401">
        <f t="shared" ref="AN72:AN73" si="123">(W72/G72)*10</f>
        <v>1.164695656737005</v>
      </c>
      <c r="AO72" s="383">
        <f t="shared" ref="AO72:AO73" si="124">(AL72-AI72)/AI72</f>
        <v>6.6427452093863457E-2</v>
      </c>
      <c r="AP72" s="384">
        <f t="shared" ref="AP72:AP73" si="125">(AM72-AJ72)/AJ72</f>
        <v>-4.3445125967938404E-2</v>
      </c>
      <c r="AQ72" s="385">
        <f t="shared" ref="AQ72:AQ73" si="126">(AN72-AK72)/AK72</f>
        <v>-4.2833716826130235E-2</v>
      </c>
    </row>
    <row r="73" spans="1:43" ht="19.5" customHeight="1">
      <c r="A73" s="8" t="s">
        <v>168</v>
      </c>
      <c r="B73" s="19">
        <v>26497.5</v>
      </c>
      <c r="C73" s="370">
        <v>47672.06</v>
      </c>
      <c r="D73" s="374">
        <v>74169.56</v>
      </c>
      <c r="E73" s="19">
        <v>25101.659999999993</v>
      </c>
      <c r="F73" s="368">
        <v>46149.850000000013</v>
      </c>
      <c r="G73" s="376">
        <v>71251.510000000009</v>
      </c>
      <c r="H73" s="344">
        <f t="shared" si="85"/>
        <v>8.2044707375579978E-2</v>
      </c>
      <c r="I73" s="322">
        <f t="shared" si="86"/>
        <v>5.6308821321144377E-2</v>
      </c>
      <c r="J73" s="398">
        <f t="shared" si="87"/>
        <v>6.3415435391441871E-2</v>
      </c>
      <c r="K73" s="322">
        <f t="shared" si="88"/>
        <v>8.4356499927411149E-2</v>
      </c>
      <c r="L73" s="322">
        <f t="shared" si="89"/>
        <v>5.5752991048964126E-2</v>
      </c>
      <c r="M73" s="398">
        <f t="shared" si="90"/>
        <v>6.3316553513719218E-2</v>
      </c>
      <c r="N73" s="393">
        <f t="shared" si="112"/>
        <v>-5.2678177186527314E-2</v>
      </c>
      <c r="O73" s="394">
        <f t="shared" si="113"/>
        <v>-3.1930862647848335E-2</v>
      </c>
      <c r="P73" s="385">
        <f t="shared" si="114"/>
        <v>-3.9342959564543575E-2</v>
      </c>
      <c r="R73" s="400">
        <v>9428.0459999999985</v>
      </c>
      <c r="S73" s="368">
        <v>16729.298000000003</v>
      </c>
      <c r="T73" s="373">
        <v>26157.344000000001</v>
      </c>
      <c r="U73" s="19">
        <v>8717.7120000000014</v>
      </c>
      <c r="V73" s="119">
        <v>16194.358</v>
      </c>
      <c r="W73" s="374">
        <v>24912.07</v>
      </c>
      <c r="X73" s="344">
        <f t="shared" si="94"/>
        <v>0.10782145088150179</v>
      </c>
      <c r="Y73" s="322">
        <f t="shared" si="95"/>
        <v>9.0776154472618636E-2</v>
      </c>
      <c r="Z73" s="398">
        <f t="shared" si="96"/>
        <v>9.626117950591144E-2</v>
      </c>
      <c r="AA73" s="322">
        <f t="shared" si="97"/>
        <v>0.10493287215910857</v>
      </c>
      <c r="AB73" s="322">
        <f t="shared" si="98"/>
        <v>9.124700942903799E-2</v>
      </c>
      <c r="AC73" s="398">
        <f t="shared" si="99"/>
        <v>9.5610761822237308E-2</v>
      </c>
      <c r="AE73" s="393">
        <f t="shared" si="115"/>
        <v>-7.5342653186036349E-2</v>
      </c>
      <c r="AF73" s="394">
        <f t="shared" si="116"/>
        <v>-3.1976237137984045E-2</v>
      </c>
      <c r="AG73" s="385">
        <f t="shared" si="117"/>
        <v>-4.760705062410011E-2</v>
      </c>
      <c r="AI73" s="27">
        <f t="shared" si="118"/>
        <v>3.558088876309085</v>
      </c>
      <c r="AJ73" s="28">
        <f t="shared" si="119"/>
        <v>3.5092458769350436</v>
      </c>
      <c r="AK73" s="401">
        <f t="shared" si="120"/>
        <v>3.526695318133207</v>
      </c>
      <c r="AL73" s="28">
        <f t="shared" si="121"/>
        <v>3.4729623459165664</v>
      </c>
      <c r="AM73" s="28">
        <f t="shared" si="122"/>
        <v>3.5090813946307509</v>
      </c>
      <c r="AN73" s="401">
        <f t="shared" si="123"/>
        <v>3.4963567789651053</v>
      </c>
      <c r="AO73" s="383">
        <f t="shared" si="124"/>
        <v>-2.3924790344423037E-2</v>
      </c>
      <c r="AP73" s="384">
        <f t="shared" si="125"/>
        <v>-4.6871125609595911E-5</v>
      </c>
      <c r="AQ73" s="385">
        <f t="shared" si="126"/>
        <v>-8.6025404610684825E-3</v>
      </c>
    </row>
    <row r="74" spans="1:43" ht="19.5" customHeight="1">
      <c r="A74" s="8" t="s">
        <v>169</v>
      </c>
      <c r="B74" s="19">
        <v>9491.2400000000016</v>
      </c>
      <c r="C74" s="370">
        <v>37690.340000000018</v>
      </c>
      <c r="D74" s="374">
        <v>47181.580000000016</v>
      </c>
      <c r="E74" s="19">
        <v>8657.9000000000015</v>
      </c>
      <c r="F74" s="368">
        <v>33670.720000000001</v>
      </c>
      <c r="G74" s="376">
        <v>42328.62</v>
      </c>
      <c r="H74" s="344">
        <f t="shared" si="85"/>
        <v>2.9387904837490323E-2</v>
      </c>
      <c r="I74" s="322">
        <f t="shared" si="86"/>
        <v>4.4518710133213922E-2</v>
      </c>
      <c r="J74" s="398">
        <f t="shared" si="87"/>
        <v>4.0340544532772575E-2</v>
      </c>
      <c r="K74" s="322">
        <f t="shared" si="88"/>
        <v>2.9095690911339459E-2</v>
      </c>
      <c r="L74" s="322">
        <f t="shared" si="89"/>
        <v>4.0677127894720722E-2</v>
      </c>
      <c r="M74" s="398">
        <f t="shared" si="90"/>
        <v>3.7614674178721066E-2</v>
      </c>
      <c r="N74" s="393">
        <f t="shared" si="112"/>
        <v>-8.780096172892056E-2</v>
      </c>
      <c r="O74" s="394">
        <f t="shared" si="113"/>
        <v>-0.10664854708129498</v>
      </c>
      <c r="P74" s="385">
        <f t="shared" si="114"/>
        <v>-0.10285708956758149</v>
      </c>
      <c r="R74" s="400">
        <v>2903.5430000000001</v>
      </c>
      <c r="S74" s="368">
        <v>12918.434000000003</v>
      </c>
      <c r="T74" s="373">
        <v>15821.977000000003</v>
      </c>
      <c r="U74" s="19">
        <v>2761.2159999999999</v>
      </c>
      <c r="V74" s="119">
        <v>10866.371999999998</v>
      </c>
      <c r="W74" s="374">
        <v>13627.587999999998</v>
      </c>
      <c r="X74" s="344">
        <f t="shared" si="94"/>
        <v>3.3205631257720677E-2</v>
      </c>
      <c r="Y74" s="322">
        <f t="shared" si="95"/>
        <v>7.009772677420946E-2</v>
      </c>
      <c r="Z74" s="398">
        <f t="shared" si="96"/>
        <v>5.8226178014686901E-2</v>
      </c>
      <c r="AA74" s="322">
        <f t="shared" si="97"/>
        <v>3.3236051561658042E-2</v>
      </c>
      <c r="AB74" s="322">
        <f t="shared" si="98"/>
        <v>6.1226505449826059E-2</v>
      </c>
      <c r="AC74" s="398">
        <f t="shared" si="99"/>
        <v>5.2301718423221316E-2</v>
      </c>
      <c r="AE74" s="393">
        <f t="shared" si="100"/>
        <v>-4.9018388913131379E-2</v>
      </c>
      <c r="AF74" s="394">
        <f t="shared" si="101"/>
        <v>-0.15884758168056631</v>
      </c>
      <c r="AG74" s="385">
        <f t="shared" si="102"/>
        <v>-0.13869246554965947</v>
      </c>
      <c r="AI74" s="27">
        <f t="shared" si="103"/>
        <v>3.0591819403997791</v>
      </c>
      <c r="AJ74" s="28">
        <f t="shared" si="104"/>
        <v>3.4275185631119265</v>
      </c>
      <c r="AK74" s="401">
        <f t="shared" si="105"/>
        <v>3.3534224585102907</v>
      </c>
      <c r="AL74" s="28">
        <f t="shared" si="106"/>
        <v>3.1892445050185376</v>
      </c>
      <c r="AM74" s="28">
        <f t="shared" si="107"/>
        <v>3.2272466998032705</v>
      </c>
      <c r="AN74" s="401">
        <f t="shared" si="108"/>
        <v>3.2194737272323071</v>
      </c>
      <c r="AO74" s="383">
        <f t="shared" si="109"/>
        <v>4.2515472159776718E-2</v>
      </c>
      <c r="AP74" s="384">
        <f t="shared" si="110"/>
        <v>-5.8430569994294745E-2</v>
      </c>
      <c r="AQ74" s="385">
        <f t="shared" si="111"/>
        <v>-3.9943888053248278E-2</v>
      </c>
    </row>
    <row r="75" spans="1:43" ht="19.5" customHeight="1">
      <c r="A75" s="8" t="s">
        <v>170</v>
      </c>
      <c r="B75" s="19">
        <v>62641.68</v>
      </c>
      <c r="C75" s="370">
        <v>21351.940000000006</v>
      </c>
      <c r="D75" s="374">
        <v>83993.62000000001</v>
      </c>
      <c r="E75" s="19">
        <v>39014.129999999997</v>
      </c>
      <c r="F75" s="368">
        <v>20989.519999999993</v>
      </c>
      <c r="G75" s="376">
        <v>60003.649999999994</v>
      </c>
      <c r="H75" s="344">
        <f t="shared" si="85"/>
        <v>0.19395861138276144</v>
      </c>
      <c r="I75" s="322">
        <f t="shared" si="86"/>
        <v>2.522027733477001E-2</v>
      </c>
      <c r="J75" s="398">
        <f t="shared" si="87"/>
        <v>7.1815067831106472E-2</v>
      </c>
      <c r="K75" s="322">
        <f t="shared" si="88"/>
        <v>0.13111066975303665</v>
      </c>
      <c r="L75" s="322">
        <f t="shared" si="89"/>
        <v>2.5357146787737182E-2</v>
      </c>
      <c r="M75" s="398">
        <f t="shared" si="90"/>
        <v>5.3321316506042854E-2</v>
      </c>
      <c r="N75" s="393">
        <f t="shared" si="112"/>
        <v>-0.37718576513273594</v>
      </c>
      <c r="O75" s="394">
        <f t="shared" si="113"/>
        <v>-1.6973633309198728E-2</v>
      </c>
      <c r="P75" s="385">
        <f t="shared" si="114"/>
        <v>-0.28561657421123193</v>
      </c>
      <c r="R75" s="400">
        <v>12462.607999999997</v>
      </c>
      <c r="S75" s="368">
        <v>5376.7769999999982</v>
      </c>
      <c r="T75" s="373">
        <v>17839.384999999995</v>
      </c>
      <c r="U75" s="19">
        <v>8098.5879999999988</v>
      </c>
      <c r="V75" s="119">
        <v>4940.1710000000003</v>
      </c>
      <c r="W75" s="374">
        <v>13038.758999999998</v>
      </c>
      <c r="X75" s="344">
        <f t="shared" si="94"/>
        <v>0.14252544761951852</v>
      </c>
      <c r="Y75" s="322">
        <f t="shared" si="95"/>
        <v>2.917535090335666E-2</v>
      </c>
      <c r="Z75" s="398">
        <f t="shared" si="96"/>
        <v>6.5650405551881078E-2</v>
      </c>
      <c r="AA75" s="322">
        <f t="shared" si="97"/>
        <v>9.7480634743759662E-2</v>
      </c>
      <c r="AB75" s="322">
        <f t="shared" si="98"/>
        <v>2.7835362773754913E-2</v>
      </c>
      <c r="AC75" s="398">
        <f t="shared" si="99"/>
        <v>5.0041834388172196E-2</v>
      </c>
      <c r="AE75" s="393">
        <f t="shared" si="100"/>
        <v>-0.35016908178448675</v>
      </c>
      <c r="AF75" s="394">
        <f t="shared" si="101"/>
        <v>-8.1202177438267964E-2</v>
      </c>
      <c r="AG75" s="385">
        <f t="shared" si="102"/>
        <v>-0.26910266245164832</v>
      </c>
      <c r="AI75" s="27">
        <f t="shared" si="103"/>
        <v>1.9895073056789019</v>
      </c>
      <c r="AJ75" s="28">
        <f t="shared" si="104"/>
        <v>2.5181679041810705</v>
      </c>
      <c r="AK75" s="401">
        <f t="shared" si="105"/>
        <v>2.1238976246052967</v>
      </c>
      <c r="AL75" s="28">
        <f t="shared" si="106"/>
        <v>2.0758089440928194</v>
      </c>
      <c r="AM75" s="28">
        <f t="shared" si="107"/>
        <v>2.3536369578723102</v>
      </c>
      <c r="AN75" s="401">
        <f t="shared" si="108"/>
        <v>2.1729943095128377</v>
      </c>
      <c r="AO75" s="383">
        <f t="shared" si="109"/>
        <v>4.3378397338665615E-2</v>
      </c>
      <c r="AP75" s="384">
        <f t="shared" si="110"/>
        <v>-6.5337559912339194E-2</v>
      </c>
      <c r="AQ75" s="385">
        <f t="shared" si="111"/>
        <v>2.3116314241683384E-2</v>
      </c>
    </row>
    <row r="76" spans="1:43" ht="19.5" customHeight="1">
      <c r="A76" s="8" t="s">
        <v>172</v>
      </c>
      <c r="B76" s="19">
        <v>6940.8700000000035</v>
      </c>
      <c r="C76" s="370">
        <v>17016.739999999998</v>
      </c>
      <c r="D76" s="374">
        <v>23957.61</v>
      </c>
      <c r="E76" s="19">
        <v>8295.7800000000043</v>
      </c>
      <c r="F76" s="368">
        <v>16009.460000000003</v>
      </c>
      <c r="G76" s="376">
        <v>24305.240000000005</v>
      </c>
      <c r="H76" s="344">
        <f t="shared" si="85"/>
        <v>2.149114626217349E-2</v>
      </c>
      <c r="I76" s="322">
        <f t="shared" si="86"/>
        <v>2.0099667858455673E-2</v>
      </c>
      <c r="J76" s="398">
        <f t="shared" si="87"/>
        <v>2.0483905649276629E-2</v>
      </c>
      <c r="K76" s="322">
        <f t="shared" si="88"/>
        <v>2.7878752439791606E-2</v>
      </c>
      <c r="L76" s="322">
        <f t="shared" si="89"/>
        <v>1.9340805659796276E-2</v>
      </c>
      <c r="M76" s="398">
        <f t="shared" si="90"/>
        <v>2.1598476005965195E-2</v>
      </c>
      <c r="N76" s="393">
        <f t="shared" si="112"/>
        <v>0.19520751721326002</v>
      </c>
      <c r="O76" s="394">
        <f t="shared" si="113"/>
        <v>-5.9193476541334902E-2</v>
      </c>
      <c r="P76" s="385">
        <f t="shared" si="114"/>
        <v>1.4510211995270172E-2</v>
      </c>
      <c r="R76" s="400">
        <v>2931.4199999999996</v>
      </c>
      <c r="S76" s="368">
        <v>4704.4990000000016</v>
      </c>
      <c r="T76" s="373">
        <v>7635.9190000000017</v>
      </c>
      <c r="U76" s="19">
        <v>3448.2410000000004</v>
      </c>
      <c r="V76" s="119">
        <v>4255.1420000000007</v>
      </c>
      <c r="W76" s="374">
        <v>7703.3830000000016</v>
      </c>
      <c r="X76" s="344">
        <f t="shared" si="94"/>
        <v>3.3524439480148056E-2</v>
      </c>
      <c r="Y76" s="322">
        <f t="shared" si="95"/>
        <v>2.5527450580429614E-2</v>
      </c>
      <c r="Z76" s="398">
        <f t="shared" si="96"/>
        <v>2.8100810600327E-2</v>
      </c>
      <c r="AA76" s="322">
        <f t="shared" si="97"/>
        <v>4.1505595966785401E-2</v>
      </c>
      <c r="AB76" s="322">
        <f t="shared" si="98"/>
        <v>2.3975571133841529E-2</v>
      </c>
      <c r="AC76" s="398">
        <f t="shared" si="99"/>
        <v>2.9565038844161565E-2</v>
      </c>
      <c r="AE76" s="393">
        <f t="shared" si="100"/>
        <v>0.17630397554768709</v>
      </c>
      <c r="AF76" s="394">
        <f t="shared" si="101"/>
        <v>-9.5516440751714629E-2</v>
      </c>
      <c r="AG76" s="385">
        <f t="shared" si="102"/>
        <v>8.8350858619636909E-3</v>
      </c>
      <c r="AI76" s="27">
        <f t="shared" si="103"/>
        <v>4.2234186780619689</v>
      </c>
      <c r="AJ76" s="28">
        <f t="shared" si="104"/>
        <v>2.7646300055122204</v>
      </c>
      <c r="AK76" s="401">
        <f t="shared" si="105"/>
        <v>3.1872624189140741</v>
      </c>
      <c r="AL76" s="28">
        <f t="shared" si="106"/>
        <v>4.1566205950495299</v>
      </c>
      <c r="AM76" s="28">
        <f t="shared" si="107"/>
        <v>2.6578922711946564</v>
      </c>
      <c r="AN76" s="401">
        <f t="shared" si="108"/>
        <v>3.1694330111531506</v>
      </c>
      <c r="AO76" s="383">
        <f t="shared" si="109"/>
        <v>-1.5816116777484911E-2</v>
      </c>
      <c r="AP76" s="384">
        <f t="shared" si="110"/>
        <v>-3.8608325202557428E-2</v>
      </c>
      <c r="AQ76" s="385">
        <f t="shared" si="111"/>
        <v>-5.5939566366167573E-3</v>
      </c>
    </row>
    <row r="77" spans="1:43" ht="19.5" customHeight="1">
      <c r="A77" s="8" t="s">
        <v>223</v>
      </c>
      <c r="B77" s="19">
        <v>6865.1400000000012</v>
      </c>
      <c r="C77" s="370">
        <v>60074.68</v>
      </c>
      <c r="D77" s="374">
        <v>66939.820000000007</v>
      </c>
      <c r="E77" s="19">
        <v>4638.6799999999994</v>
      </c>
      <c r="F77" s="368">
        <v>48027.899999999994</v>
      </c>
      <c r="G77" s="376">
        <v>52666.579999999994</v>
      </c>
      <c r="H77" s="344">
        <f t="shared" si="85"/>
        <v>2.1256662039527852E-2</v>
      </c>
      <c r="I77" s="322">
        <f t="shared" si="86"/>
        <v>7.0958427683740249E-2</v>
      </c>
      <c r="J77" s="398">
        <f t="shared" si="87"/>
        <v>5.7233962697429371E-2</v>
      </c>
      <c r="K77" s="322">
        <f t="shared" si="88"/>
        <v>1.5588722382634599E-2</v>
      </c>
      <c r="L77" s="322">
        <f t="shared" si="89"/>
        <v>5.8021837098073847E-2</v>
      </c>
      <c r="M77" s="398">
        <f t="shared" si="90"/>
        <v>4.6801342609505032E-2</v>
      </c>
      <c r="N77" s="393">
        <f t="shared" si="91"/>
        <v>-0.32431385230308507</v>
      </c>
      <c r="O77" s="394">
        <f t="shared" si="92"/>
        <v>-0.20053007356843192</v>
      </c>
      <c r="P77" s="385">
        <f t="shared" si="93"/>
        <v>-0.21322495339844075</v>
      </c>
      <c r="R77" s="400">
        <v>500.57399999999984</v>
      </c>
      <c r="S77" s="368">
        <v>4724.5560000000014</v>
      </c>
      <c r="T77" s="373">
        <v>5225.130000000001</v>
      </c>
      <c r="U77" s="19">
        <v>445.38700000000006</v>
      </c>
      <c r="V77" s="119">
        <v>4147.2219999999988</v>
      </c>
      <c r="W77" s="374">
        <v>4592.6089999999986</v>
      </c>
      <c r="X77" s="344">
        <f t="shared" si="94"/>
        <v>5.7246872738589598E-3</v>
      </c>
      <c r="Y77" s="322">
        <f t="shared" si="95"/>
        <v>2.5636283439420905E-2</v>
      </c>
      <c r="Z77" s="398">
        <f t="shared" si="96"/>
        <v>1.9228908595296339E-2</v>
      </c>
      <c r="AA77" s="322">
        <f t="shared" si="97"/>
        <v>5.3610095323553802E-3</v>
      </c>
      <c r="AB77" s="322">
        <f t="shared" si="98"/>
        <v>2.3367496565057638E-2</v>
      </c>
      <c r="AC77" s="398">
        <f t="shared" si="99"/>
        <v>1.7626108357983231E-2</v>
      </c>
      <c r="AE77" s="393">
        <f t="shared" si="100"/>
        <v>-0.11024743594353642</v>
      </c>
      <c r="AF77" s="394">
        <f t="shared" si="101"/>
        <v>-0.12219857273360764</v>
      </c>
      <c r="AG77" s="385">
        <f t="shared" si="102"/>
        <v>-0.12105363885683272</v>
      </c>
      <c r="AI77" s="27">
        <f t="shared" si="103"/>
        <v>0.72915337487654985</v>
      </c>
      <c r="AJ77" s="28">
        <f t="shared" si="104"/>
        <v>0.78644713546539102</v>
      </c>
      <c r="AK77" s="401">
        <f t="shared" si="105"/>
        <v>0.7805712653544632</v>
      </c>
      <c r="AL77" s="28">
        <f t="shared" si="106"/>
        <v>0.96015892452163143</v>
      </c>
      <c r="AM77" s="28">
        <f t="shared" si="107"/>
        <v>0.86350267240499778</v>
      </c>
      <c r="AN77" s="401">
        <f t="shared" si="108"/>
        <v>0.87201580205131968</v>
      </c>
      <c r="AO77" s="383">
        <f t="shared" si="109"/>
        <v>0.31681338605090081</v>
      </c>
      <c r="AP77" s="384">
        <f t="shared" si="110"/>
        <v>9.7979296337582913E-2</v>
      </c>
      <c r="AQ77" s="385">
        <f t="shared" si="111"/>
        <v>0.11715078527177251</v>
      </c>
    </row>
    <row r="78" spans="1:43" ht="19.5" customHeight="1">
      <c r="A78" s="8" t="s">
        <v>224</v>
      </c>
      <c r="B78" s="19">
        <v>1256.0900000000001</v>
      </c>
      <c r="C78" s="370">
        <v>25218.760000000009</v>
      </c>
      <c r="D78" s="374">
        <v>26474.850000000009</v>
      </c>
      <c r="E78" s="19">
        <v>1148.5600000000002</v>
      </c>
      <c r="F78" s="368">
        <v>32921.18</v>
      </c>
      <c r="G78" s="376">
        <v>34069.74</v>
      </c>
      <c r="H78" s="344">
        <f t="shared" si="85"/>
        <v>3.8892550801921792E-3</v>
      </c>
      <c r="I78" s="322">
        <f t="shared" si="86"/>
        <v>2.9787650266861209E-2</v>
      </c>
      <c r="J78" s="398">
        <f t="shared" si="87"/>
        <v>2.2636161515224247E-2</v>
      </c>
      <c r="K78" s="322">
        <f t="shared" si="88"/>
        <v>3.8598443910333974E-3</v>
      </c>
      <c r="L78" s="322">
        <f t="shared" si="89"/>
        <v>3.9771619059679207E-2</v>
      </c>
      <c r="M78" s="398">
        <f t="shared" si="90"/>
        <v>3.0275548067802353E-2</v>
      </c>
      <c r="N78" s="393">
        <f t="shared" si="91"/>
        <v>-8.5606923070799035E-2</v>
      </c>
      <c r="O78" s="394">
        <f t="shared" si="92"/>
        <v>0.30542421594083086</v>
      </c>
      <c r="P78" s="385">
        <f t="shared" si="93"/>
        <v>0.28687188029393879</v>
      </c>
      <c r="R78" s="400">
        <v>178.83</v>
      </c>
      <c r="S78" s="368">
        <v>2681.2289999999998</v>
      </c>
      <c r="T78" s="373">
        <v>2860.0589999999997</v>
      </c>
      <c r="U78" s="19">
        <v>168.63000000000005</v>
      </c>
      <c r="V78" s="119">
        <v>3722.9809999999998</v>
      </c>
      <c r="W78" s="374">
        <v>3891.6109999999999</v>
      </c>
      <c r="X78" s="344">
        <f t="shared" si="94"/>
        <v>2.0451438252570013E-3</v>
      </c>
      <c r="Y78" s="322">
        <f t="shared" si="95"/>
        <v>1.4548826727843855E-2</v>
      </c>
      <c r="Z78" s="398">
        <f t="shared" si="96"/>
        <v>1.0525252594319114E-2</v>
      </c>
      <c r="AA78" s="322">
        <f t="shared" si="97"/>
        <v>2.0297562287203892E-3</v>
      </c>
      <c r="AB78" s="322">
        <f t="shared" si="98"/>
        <v>2.0977113289154733E-2</v>
      </c>
      <c r="AC78" s="398">
        <f t="shared" si="99"/>
        <v>1.4935727638281313E-2</v>
      </c>
      <c r="AE78" s="393">
        <f t="shared" si="100"/>
        <v>-5.7037409830565114E-2</v>
      </c>
      <c r="AF78" s="394">
        <f t="shared" si="101"/>
        <v>0.38853525752556012</v>
      </c>
      <c r="AG78" s="385">
        <f t="shared" si="102"/>
        <v>0.3606750769826777</v>
      </c>
      <c r="AI78" s="27">
        <f t="shared" si="103"/>
        <v>1.4237037154980934</v>
      </c>
      <c r="AJ78" s="28">
        <f t="shared" si="104"/>
        <v>1.0631882772983283</v>
      </c>
      <c r="AK78" s="401">
        <f t="shared" si="105"/>
        <v>1.080292806191536</v>
      </c>
      <c r="AL78" s="28">
        <f t="shared" si="106"/>
        <v>1.468186250609459</v>
      </c>
      <c r="AM78" s="28">
        <f t="shared" si="107"/>
        <v>1.1308771435288771</v>
      </c>
      <c r="AN78" s="401">
        <f t="shared" si="108"/>
        <v>1.1422485173059731</v>
      </c>
      <c r="AO78" s="383">
        <f t="shared" si="109"/>
        <v>3.1244236161737503E-2</v>
      </c>
      <c r="AP78" s="384">
        <f t="shared" si="110"/>
        <v>6.3665926041390569E-2</v>
      </c>
      <c r="AQ78" s="385">
        <f t="shared" si="111"/>
        <v>5.735085039847275E-2</v>
      </c>
    </row>
    <row r="79" spans="1:43" ht="19.5" customHeight="1">
      <c r="A79" s="8" t="s">
        <v>173</v>
      </c>
      <c r="B79" s="19">
        <v>6614.8399999999983</v>
      </c>
      <c r="C79" s="370">
        <v>4714.7599999999984</v>
      </c>
      <c r="D79" s="374">
        <v>11329.599999999997</v>
      </c>
      <c r="E79" s="19">
        <v>7247.7400000000016</v>
      </c>
      <c r="F79" s="368">
        <v>5019.8900000000003</v>
      </c>
      <c r="G79" s="376">
        <v>12267.630000000001</v>
      </c>
      <c r="H79" s="344">
        <f t="shared" si="85"/>
        <v>2.0481653444146857E-2</v>
      </c>
      <c r="I79" s="322">
        <f t="shared" si="86"/>
        <v>5.5689344746603902E-3</v>
      </c>
      <c r="J79" s="398">
        <f t="shared" si="87"/>
        <v>9.6868785093356322E-3</v>
      </c>
      <c r="K79" s="322">
        <f t="shared" si="88"/>
        <v>2.4356715005457615E-2</v>
      </c>
      <c r="L79" s="322">
        <f t="shared" si="89"/>
        <v>6.0644591962224033E-3</v>
      </c>
      <c r="M79" s="398">
        <f t="shared" si="90"/>
        <v>1.0901439862558805E-2</v>
      </c>
      <c r="N79" s="393">
        <f t="shared" si="91"/>
        <v>9.5678807045975936E-2</v>
      </c>
      <c r="O79" s="394">
        <f t="shared" si="92"/>
        <v>6.4718034428051907E-2</v>
      </c>
      <c r="P79" s="385">
        <f t="shared" si="93"/>
        <v>8.2794626465188939E-2</v>
      </c>
      <c r="R79" s="400">
        <v>2153.5870000000004</v>
      </c>
      <c r="S79" s="368">
        <v>1525.8230000000003</v>
      </c>
      <c r="T79" s="373">
        <v>3679.4100000000008</v>
      </c>
      <c r="U79" s="19">
        <v>2240.665</v>
      </c>
      <c r="V79" s="119">
        <v>1410.2080000000001</v>
      </c>
      <c r="W79" s="374">
        <v>3650.873</v>
      </c>
      <c r="X79" s="344">
        <f t="shared" si="94"/>
        <v>2.4628950149324778E-2</v>
      </c>
      <c r="Y79" s="322">
        <f t="shared" si="95"/>
        <v>8.2793877152450984E-3</v>
      </c>
      <c r="Z79" s="398">
        <f t="shared" si="96"/>
        <v>1.3540531733108898E-2</v>
      </c>
      <c r="AA79" s="322">
        <f t="shared" si="97"/>
        <v>2.6970312164061965E-2</v>
      </c>
      <c r="AB79" s="322">
        <f t="shared" si="98"/>
        <v>7.9458082051109911E-3</v>
      </c>
      <c r="AC79" s="398">
        <f t="shared" si="99"/>
        <v>1.4011792229479002E-2</v>
      </c>
      <c r="AE79" s="393">
        <f t="shared" si="100"/>
        <v>4.0433936497573354E-2</v>
      </c>
      <c r="AF79" s="394">
        <f t="shared" si="101"/>
        <v>-7.5772222597247654E-2</v>
      </c>
      <c r="AG79" s="385">
        <f t="shared" si="102"/>
        <v>-7.755863032388538E-3</v>
      </c>
      <c r="AI79" s="27">
        <f t="shared" si="103"/>
        <v>3.25569023589384</v>
      </c>
      <c r="AJ79" s="28">
        <f t="shared" si="104"/>
        <v>3.2362686541838839</v>
      </c>
      <c r="AK79" s="401">
        <f t="shared" si="105"/>
        <v>3.2476080355881951</v>
      </c>
      <c r="AL79" s="28">
        <f t="shared" si="106"/>
        <v>3.0915361202250624</v>
      </c>
      <c r="AM79" s="28">
        <f t="shared" si="107"/>
        <v>2.8092408399387239</v>
      </c>
      <c r="AN79" s="401">
        <f t="shared" si="108"/>
        <v>2.976021448315608</v>
      </c>
      <c r="AO79" s="383">
        <f t="shared" si="109"/>
        <v>-5.0420680032450801E-2</v>
      </c>
      <c r="AP79" s="384">
        <f t="shared" si="110"/>
        <v>-0.13195066908091629</v>
      </c>
      <c r="AQ79" s="385">
        <f t="shared" si="111"/>
        <v>-8.3626652076379135E-2</v>
      </c>
    </row>
    <row r="80" spans="1:43" ht="19.5" customHeight="1">
      <c r="A80" s="8" t="s">
        <v>171</v>
      </c>
      <c r="B80" s="19">
        <v>614.69000000000005</v>
      </c>
      <c r="C80" s="370">
        <v>1192.22</v>
      </c>
      <c r="D80" s="374">
        <v>1806.91</v>
      </c>
      <c r="E80" s="19">
        <v>546.41999999999996</v>
      </c>
      <c r="F80" s="368">
        <v>1128.72</v>
      </c>
      <c r="G80" s="376">
        <v>1675.1399999999999</v>
      </c>
      <c r="H80" s="344">
        <f t="shared" si="85"/>
        <v>1.9032762025359095E-3</v>
      </c>
      <c r="I80" s="322">
        <f t="shared" si="86"/>
        <v>1.4082148527983637E-3</v>
      </c>
      <c r="J80" s="398">
        <f t="shared" si="87"/>
        <v>1.5449192952358118E-3</v>
      </c>
      <c r="K80" s="322">
        <f t="shared" si="88"/>
        <v>1.8362960334231285E-3</v>
      </c>
      <c r="L80" s="322">
        <f t="shared" si="89"/>
        <v>1.3635909121435233E-3</v>
      </c>
      <c r="M80" s="398">
        <f t="shared" si="90"/>
        <v>1.4885872798060223E-3</v>
      </c>
      <c r="N80" s="393">
        <f t="shared" si="91"/>
        <v>-0.11106411361824674</v>
      </c>
      <c r="O80" s="394">
        <f t="shared" si="92"/>
        <v>-5.3261981848987602E-2</v>
      </c>
      <c r="P80" s="385">
        <f t="shared" si="93"/>
        <v>-7.292560227128092E-2</v>
      </c>
      <c r="R80" s="400">
        <v>963.92200000000025</v>
      </c>
      <c r="S80" s="368">
        <v>2751.808</v>
      </c>
      <c r="T80" s="373">
        <v>3715.7300000000005</v>
      </c>
      <c r="U80" s="19">
        <v>895.99</v>
      </c>
      <c r="V80" s="119">
        <v>2615.0510000000004</v>
      </c>
      <c r="W80" s="374">
        <v>3511.0410000000002</v>
      </c>
      <c r="X80" s="344">
        <f t="shared" si="94"/>
        <v>1.1023648863889613E-2</v>
      </c>
      <c r="Y80" s="322">
        <f t="shared" si="95"/>
        <v>1.4931800968993899E-2</v>
      </c>
      <c r="Z80" s="398">
        <f t="shared" si="96"/>
        <v>1.3674192323406395E-2</v>
      </c>
      <c r="AA80" s="322">
        <f t="shared" si="97"/>
        <v>1.0784802724136755E-2</v>
      </c>
      <c r="AB80" s="322">
        <f t="shared" si="98"/>
        <v>1.4734488595004215E-2</v>
      </c>
      <c r="AC80" s="398">
        <f t="shared" si="99"/>
        <v>1.3475126908326361E-2</v>
      </c>
      <c r="AE80" s="393">
        <f t="shared" si="100"/>
        <v>-7.047458196825078E-2</v>
      </c>
      <c r="AF80" s="394">
        <f t="shared" si="101"/>
        <v>-4.9697144568225549E-2</v>
      </c>
      <c r="AG80" s="385">
        <f t="shared" si="102"/>
        <v>-5.5087156494147929E-2</v>
      </c>
      <c r="AI80" s="27">
        <f t="shared" si="103"/>
        <v>15.681432917405525</v>
      </c>
      <c r="AJ80" s="28">
        <f t="shared" si="104"/>
        <v>23.081377598094313</v>
      </c>
      <c r="AK80" s="401">
        <f t="shared" si="105"/>
        <v>20.56400152746955</v>
      </c>
      <c r="AL80" s="28">
        <f t="shared" si="106"/>
        <v>16.397459829435235</v>
      </c>
      <c r="AM80" s="28">
        <f t="shared" si="107"/>
        <v>23.168287972216319</v>
      </c>
      <c r="AN80" s="401">
        <f t="shared" si="108"/>
        <v>20.95968695153838</v>
      </c>
      <c r="AO80" s="383">
        <f t="shared" si="109"/>
        <v>4.5660808919761375E-2</v>
      </c>
      <c r="AP80" s="384">
        <f t="shared" si="110"/>
        <v>3.7653893816624495E-3</v>
      </c>
      <c r="AQ80" s="385">
        <f t="shared" si="111"/>
        <v>1.9241655061164556E-2</v>
      </c>
    </row>
    <row r="81" spans="1:43" ht="19.5" customHeight="1">
      <c r="A81" s="8" t="s">
        <v>236</v>
      </c>
      <c r="B81" s="19">
        <v>2866.4199999999992</v>
      </c>
      <c r="C81" s="370">
        <v>7617.6799999999994</v>
      </c>
      <c r="D81" s="374">
        <v>10484.099999999999</v>
      </c>
      <c r="E81" s="19">
        <v>4242.83</v>
      </c>
      <c r="F81" s="368">
        <v>9186.58</v>
      </c>
      <c r="G81" s="376">
        <v>13429.41</v>
      </c>
      <c r="H81" s="344">
        <f t="shared" si="85"/>
        <v>8.8753501317297822E-3</v>
      </c>
      <c r="I81" s="322">
        <f t="shared" si="86"/>
        <v>8.997777356414955E-3</v>
      </c>
      <c r="J81" s="398">
        <f t="shared" si="87"/>
        <v>8.9639707473984712E-3</v>
      </c>
      <c r="K81" s="322">
        <f t="shared" si="88"/>
        <v>1.4258431059420689E-2</v>
      </c>
      <c r="L81" s="322">
        <f t="shared" si="89"/>
        <v>1.1098179355092004E-2</v>
      </c>
      <c r="M81" s="398">
        <f t="shared" si="90"/>
        <v>1.1933837709862935E-2</v>
      </c>
      <c r="N81" s="393">
        <f t="shared" si="91"/>
        <v>0.48018434144333388</v>
      </c>
      <c r="O81" s="394">
        <f t="shared" si="92"/>
        <v>0.2059550939393622</v>
      </c>
      <c r="P81" s="385">
        <f t="shared" si="93"/>
        <v>0.28093112427390066</v>
      </c>
      <c r="R81" s="400">
        <v>743.18999999999994</v>
      </c>
      <c r="S81" s="368">
        <v>1573.1570000000004</v>
      </c>
      <c r="T81" s="373">
        <v>2316.3470000000002</v>
      </c>
      <c r="U81" s="19">
        <v>1038.653</v>
      </c>
      <c r="V81" s="119">
        <v>1783.374</v>
      </c>
      <c r="W81" s="374">
        <v>2822.027</v>
      </c>
      <c r="X81" s="344">
        <f t="shared" si="94"/>
        <v>8.4993034697352261E-3</v>
      </c>
      <c r="Y81" s="322">
        <f t="shared" si="95"/>
        <v>8.5362304408518122E-3</v>
      </c>
      <c r="Z81" s="398">
        <f t="shared" si="96"/>
        <v>8.5243476694338485E-3</v>
      </c>
      <c r="AA81" s="322">
        <f t="shared" si="97"/>
        <v>1.2502000807858137E-2</v>
      </c>
      <c r="AB81" s="322">
        <f t="shared" si="98"/>
        <v>1.0048409711178499E-2</v>
      </c>
      <c r="AC81" s="398">
        <f t="shared" si="99"/>
        <v>1.0830739932607884E-2</v>
      </c>
      <c r="AE81" s="393">
        <f t="shared" si="100"/>
        <v>0.39756051615333915</v>
      </c>
      <c r="AF81" s="394">
        <f t="shared" si="101"/>
        <v>0.13362747646929046</v>
      </c>
      <c r="AG81" s="385">
        <f t="shared" si="102"/>
        <v>0.21830926022741834</v>
      </c>
      <c r="AI81" s="27">
        <f t="shared" si="103"/>
        <v>2.5927463525931307</v>
      </c>
      <c r="AJ81" s="28">
        <f t="shared" si="104"/>
        <v>2.0651392549962724</v>
      </c>
      <c r="AK81" s="401">
        <f t="shared" si="105"/>
        <v>2.2093904102402693</v>
      </c>
      <c r="AL81" s="28">
        <f t="shared" si="106"/>
        <v>2.4480193644336445</v>
      </c>
      <c r="AM81" s="28">
        <f t="shared" si="107"/>
        <v>1.9412817392326633</v>
      </c>
      <c r="AN81" s="401">
        <f t="shared" si="108"/>
        <v>2.1013782437203123</v>
      </c>
      <c r="AO81" s="383">
        <f t="shared" si="109"/>
        <v>-5.5819956323431986E-2</v>
      </c>
      <c r="AP81" s="384">
        <f t="shared" si="110"/>
        <v>-5.9975382030028092E-2</v>
      </c>
      <c r="AQ81" s="385">
        <f t="shared" si="111"/>
        <v>-4.8887768327106437E-2</v>
      </c>
    </row>
    <row r="82" spans="1:43" ht="19.5" customHeight="1">
      <c r="A82" s="8" t="s">
        <v>174</v>
      </c>
      <c r="B82" s="19">
        <v>11995.780000000002</v>
      </c>
      <c r="C82" s="370">
        <v>6563.53</v>
      </c>
      <c r="D82" s="374">
        <v>18559.310000000001</v>
      </c>
      <c r="E82" s="19">
        <v>9459.4400000000023</v>
      </c>
      <c r="F82" s="368">
        <v>4403.1099999999988</v>
      </c>
      <c r="G82" s="376">
        <v>13862.550000000001</v>
      </c>
      <c r="H82" s="344">
        <f t="shared" si="85"/>
        <v>3.7142759122250589E-2</v>
      </c>
      <c r="I82" s="322">
        <f t="shared" si="86"/>
        <v>7.7526466866749784E-3</v>
      </c>
      <c r="J82" s="398">
        <f t="shared" si="87"/>
        <v>1.586832555316145E-2</v>
      </c>
      <c r="K82" s="322">
        <f t="shared" si="88"/>
        <v>3.1789341807408375E-2</v>
      </c>
      <c r="L82" s="322">
        <f t="shared" si="89"/>
        <v>5.3193358682120159E-3</v>
      </c>
      <c r="M82" s="398">
        <f t="shared" si="90"/>
        <v>1.2318740878777283E-2</v>
      </c>
      <c r="N82" s="393">
        <f t="shared" si="91"/>
        <v>-0.21143602166761974</v>
      </c>
      <c r="O82" s="394">
        <f t="shared" si="92"/>
        <v>-0.3291551954512284</v>
      </c>
      <c r="P82" s="385">
        <f t="shared" si="93"/>
        <v>-0.25306759787944705</v>
      </c>
      <c r="R82" s="400">
        <v>2245.3409999999999</v>
      </c>
      <c r="S82" s="368">
        <v>1451.7790000000002</v>
      </c>
      <c r="T82" s="373">
        <v>3697.12</v>
      </c>
      <c r="U82" s="19">
        <v>1838.4009999999998</v>
      </c>
      <c r="V82" s="119">
        <v>936.00800000000015</v>
      </c>
      <c r="W82" s="374">
        <v>2774.4090000000001</v>
      </c>
      <c r="X82" s="344">
        <f t="shared" si="94"/>
        <v>2.5678271440733546E-2</v>
      </c>
      <c r="Y82" s="322">
        <f t="shared" si="95"/>
        <v>7.8776117661424772E-3</v>
      </c>
      <c r="Z82" s="398">
        <f t="shared" si="96"/>
        <v>1.3605705991208254E-2</v>
      </c>
      <c r="AA82" s="322">
        <f t="shared" si="97"/>
        <v>2.2128363165722531E-2</v>
      </c>
      <c r="AB82" s="322">
        <f t="shared" si="98"/>
        <v>5.2739312544316363E-3</v>
      </c>
      <c r="AC82" s="398">
        <f t="shared" si="99"/>
        <v>1.0647985418171657E-2</v>
      </c>
      <c r="AE82" s="393">
        <f t="shared" si="100"/>
        <v>-0.18123750468191693</v>
      </c>
      <c r="AF82" s="394">
        <f t="shared" si="101"/>
        <v>-0.35526826052725657</v>
      </c>
      <c r="AG82" s="385">
        <f t="shared" si="102"/>
        <v>-0.24957561561431596</v>
      </c>
      <c r="AI82" s="27">
        <f t="shared" si="103"/>
        <v>1.8717757411356324</v>
      </c>
      <c r="AJ82" s="28">
        <f t="shared" si="104"/>
        <v>2.2118875056562555</v>
      </c>
      <c r="AK82" s="401">
        <f t="shared" si="105"/>
        <v>1.9920568167674335</v>
      </c>
      <c r="AL82" s="28">
        <f t="shared" si="106"/>
        <v>1.9434564836819088</v>
      </c>
      <c r="AM82" s="28">
        <f t="shared" si="107"/>
        <v>2.1257883632250851</v>
      </c>
      <c r="AN82" s="401">
        <f t="shared" si="108"/>
        <v>2.0013698778363285</v>
      </c>
      <c r="AO82" s="383">
        <f t="shared" si="109"/>
        <v>3.8295582622941103E-2</v>
      </c>
      <c r="AP82" s="384">
        <f t="shared" si="110"/>
        <v>-3.8925642561385677E-2</v>
      </c>
      <c r="AQ82" s="385">
        <f t="shared" si="111"/>
        <v>4.67509811492602E-3</v>
      </c>
    </row>
    <row r="83" spans="1:43" ht="19.5" customHeight="1">
      <c r="A83" s="8" t="s">
        <v>238</v>
      </c>
      <c r="B83" s="19">
        <v>3990.1200000000003</v>
      </c>
      <c r="C83" s="370">
        <v>20985.77</v>
      </c>
      <c r="D83" s="374">
        <v>24975.89</v>
      </c>
      <c r="E83" s="19">
        <v>4610.2699999999995</v>
      </c>
      <c r="F83" s="368">
        <v>20069.310000000001</v>
      </c>
      <c r="G83" s="376">
        <v>24679.58</v>
      </c>
      <c r="H83" s="344">
        <f t="shared" si="85"/>
        <v>1.2354683566126963E-2</v>
      </c>
      <c r="I83" s="322">
        <f t="shared" si="86"/>
        <v>2.4787768206715469E-2</v>
      </c>
      <c r="J83" s="398">
        <f t="shared" si="87"/>
        <v>2.1354541386503563E-2</v>
      </c>
      <c r="K83" s="322">
        <f t="shared" si="88"/>
        <v>1.5493247893579382E-2</v>
      </c>
      <c r="L83" s="322">
        <f t="shared" si="89"/>
        <v>2.4245453902642936E-2</v>
      </c>
      <c r="M83" s="398">
        <f t="shared" si="90"/>
        <v>2.1931127463349402E-2</v>
      </c>
      <c r="N83" s="393">
        <f t="shared" si="91"/>
        <v>0.15542139083536313</v>
      </c>
      <c r="O83" s="394">
        <f t="shared" si="92"/>
        <v>-4.3670544373639812E-2</v>
      </c>
      <c r="P83" s="385">
        <f t="shared" si="93"/>
        <v>-1.186384148873164E-2</v>
      </c>
      <c r="R83" s="400">
        <v>525.7149999999998</v>
      </c>
      <c r="S83" s="368">
        <v>1357.0479999999998</v>
      </c>
      <c r="T83" s="373">
        <v>1882.7629999999995</v>
      </c>
      <c r="U83" s="19">
        <v>706.23999999999978</v>
      </c>
      <c r="V83" s="119">
        <v>1724.838</v>
      </c>
      <c r="W83" s="374">
        <v>2431.0779999999995</v>
      </c>
      <c r="X83" s="344">
        <f t="shared" si="94"/>
        <v>6.0122059279482413E-3</v>
      </c>
      <c r="Y83" s="322">
        <f t="shared" si="95"/>
        <v>7.3635844656935474E-3</v>
      </c>
      <c r="Z83" s="398">
        <f t="shared" si="96"/>
        <v>6.9287228516048214E-3</v>
      </c>
      <c r="AA83" s="322">
        <f t="shared" si="97"/>
        <v>8.5008304511147888E-3</v>
      </c>
      <c r="AB83" s="322">
        <f t="shared" si="98"/>
        <v>9.7185889832473154E-3</v>
      </c>
      <c r="AC83" s="398">
        <f t="shared" si="99"/>
        <v>9.3303053350958388E-3</v>
      </c>
      <c r="AE83" s="393">
        <f t="shared" si="100"/>
        <v>0.34338947909038176</v>
      </c>
      <c r="AF83" s="394">
        <f t="shared" si="101"/>
        <v>0.27102210091315876</v>
      </c>
      <c r="AG83" s="385">
        <f t="shared" si="102"/>
        <v>0.2912289013540208</v>
      </c>
      <c r="AI83" s="27">
        <f t="shared" si="103"/>
        <v>1.3175418283159399</v>
      </c>
      <c r="AJ83" s="28">
        <f t="shared" si="104"/>
        <v>0.64665151671823318</v>
      </c>
      <c r="AK83" s="401">
        <f t="shared" si="105"/>
        <v>0.75383219576959992</v>
      </c>
      <c r="AL83" s="28">
        <f t="shared" si="106"/>
        <v>1.5318842497294083</v>
      </c>
      <c r="AM83" s="28">
        <f t="shared" si="107"/>
        <v>0.85944060857099713</v>
      </c>
      <c r="AN83" s="401">
        <f t="shared" si="108"/>
        <v>0.98505647178760714</v>
      </c>
      <c r="AO83" s="383">
        <f>(AL83-AI83)/AI83</f>
        <v>0.16268357998731417</v>
      </c>
      <c r="AP83" s="384">
        <f>(AM83-AJ83)/AJ83</f>
        <v>0.32906300588711523</v>
      </c>
      <c r="AQ83" s="385">
        <f>(AN83-AK83)/AK83</f>
        <v>0.30673175982082651</v>
      </c>
    </row>
    <row r="84" spans="1:43" ht="19.5" customHeight="1">
      <c r="A84" s="8" t="s">
        <v>176</v>
      </c>
      <c r="B84" s="19">
        <v>2470.6400000000003</v>
      </c>
      <c r="C84" s="370">
        <v>4657.5499999999993</v>
      </c>
      <c r="D84" s="374">
        <v>7128.19</v>
      </c>
      <c r="E84" s="19">
        <v>3307.2300000000005</v>
      </c>
      <c r="F84" s="368">
        <v>4268.4800000000005</v>
      </c>
      <c r="G84" s="376">
        <v>7575.7100000000009</v>
      </c>
      <c r="H84" s="344">
        <f t="shared" si="85"/>
        <v>7.6498890774753447E-3</v>
      </c>
      <c r="I84" s="322">
        <f t="shared" si="86"/>
        <v>5.5013597219062066E-3</v>
      </c>
      <c r="J84" s="398">
        <f t="shared" si="87"/>
        <v>6.0946468120199456E-3</v>
      </c>
      <c r="K84" s="322">
        <f t="shared" si="88"/>
        <v>1.1114258867936705E-2</v>
      </c>
      <c r="L84" s="322">
        <f t="shared" si="89"/>
        <v>5.1566912402246671E-3</v>
      </c>
      <c r="M84" s="398">
        <f t="shared" si="90"/>
        <v>6.7320376455097981E-3</v>
      </c>
      <c r="N84" s="393">
        <f t="shared" si="91"/>
        <v>0.33861266716316424</v>
      </c>
      <c r="O84" s="394">
        <f t="shared" si="92"/>
        <v>-8.3535335101072208E-2</v>
      </c>
      <c r="P84" s="385">
        <f t="shared" si="93"/>
        <v>6.2781715975584462E-2</v>
      </c>
      <c r="R84" s="400">
        <v>767.49700000000007</v>
      </c>
      <c r="S84" s="368">
        <v>1393.4180000000003</v>
      </c>
      <c r="T84" s="373">
        <v>2160.9150000000004</v>
      </c>
      <c r="U84" s="19">
        <v>1077.837</v>
      </c>
      <c r="V84" s="119">
        <v>1290.367</v>
      </c>
      <c r="W84" s="374">
        <v>2368.2039999999997</v>
      </c>
      <c r="X84" s="344">
        <f t="shared" si="94"/>
        <v>8.7772842948793412E-3</v>
      </c>
      <c r="Y84" s="322">
        <f t="shared" si="95"/>
        <v>7.5609345719663389E-3</v>
      </c>
      <c r="Z84" s="398">
        <f t="shared" si="96"/>
        <v>7.952345112409602E-3</v>
      </c>
      <c r="AA84" s="322">
        <f t="shared" si="97"/>
        <v>1.2973648605202498E-2</v>
      </c>
      <c r="AB84" s="322">
        <f t="shared" si="98"/>
        <v>7.2705648359706176E-3</v>
      </c>
      <c r="AC84" s="398">
        <f t="shared" si="99"/>
        <v>9.0889993722107262E-3</v>
      </c>
      <c r="AE84" s="393">
        <f t="shared" si="100"/>
        <v>0.40435337206529781</v>
      </c>
      <c r="AF84" s="394">
        <f t="shared" si="101"/>
        <v>-7.3955553896964413E-2</v>
      </c>
      <c r="AG84" s="385">
        <f t="shared" si="102"/>
        <v>9.5926494100878223E-2</v>
      </c>
      <c r="AI84" s="27">
        <f t="shared" si="103"/>
        <v>3.1064703882394844</v>
      </c>
      <c r="AJ84" s="28">
        <f t="shared" si="104"/>
        <v>2.9917402926431294</v>
      </c>
      <c r="AK84" s="401">
        <f t="shared" si="105"/>
        <v>3.0315058942031574</v>
      </c>
      <c r="AL84" s="28">
        <f t="shared" si="106"/>
        <v>3.259032483377327</v>
      </c>
      <c r="AM84" s="28">
        <f t="shared" si="107"/>
        <v>3.0230128757777939</v>
      </c>
      <c r="AN84" s="401">
        <f t="shared" si="108"/>
        <v>3.1260489115871644</v>
      </c>
      <c r="AO84" s="383">
        <f t="shared" ref="AO84:AO97" si="127">(AL84-AI84)/AI84</f>
        <v>4.9111073363330329E-2</v>
      </c>
      <c r="AP84" s="384">
        <f t="shared" ref="AP84:AP97" si="128">(AM84-AJ84)/AJ84</f>
        <v>1.0452973879974041E-2</v>
      </c>
      <c r="AQ84" s="385">
        <f t="shared" ref="AQ84:AQ97" si="129">(AN84-AK84)/AK84</f>
        <v>3.1186816283218188E-2</v>
      </c>
    </row>
    <row r="85" spans="1:43" ht="19.5" customHeight="1">
      <c r="A85" s="8" t="s">
        <v>237</v>
      </c>
      <c r="B85" s="19">
        <v>1110.3</v>
      </c>
      <c r="C85" s="370">
        <v>5777.09</v>
      </c>
      <c r="D85" s="374">
        <v>6887.39</v>
      </c>
      <c r="E85" s="19">
        <v>1692.16</v>
      </c>
      <c r="F85" s="368">
        <v>7088.8700000000017</v>
      </c>
      <c r="G85" s="376">
        <v>8781.0300000000025</v>
      </c>
      <c r="H85" s="344">
        <f t="shared" si="85"/>
        <v>3.4378427624910442E-3</v>
      </c>
      <c r="I85" s="322">
        <f t="shared" si="86"/>
        <v>6.8237271174388103E-3</v>
      </c>
      <c r="J85" s="398">
        <f t="shared" si="87"/>
        <v>5.8887613134102849E-3</v>
      </c>
      <c r="K85" s="322">
        <f t="shared" si="88"/>
        <v>5.6866635480349939E-3</v>
      </c>
      <c r="L85" s="322">
        <f t="shared" si="89"/>
        <v>8.5639651192207632E-3</v>
      </c>
      <c r="M85" s="398">
        <f t="shared" si="90"/>
        <v>7.8031266411136271E-3</v>
      </c>
      <c r="N85" s="393">
        <f t="shared" si="91"/>
        <v>0.52405656128974165</v>
      </c>
      <c r="O85" s="394">
        <f t="shared" si="92"/>
        <v>0.22706587572636078</v>
      </c>
      <c r="P85" s="385">
        <f t="shared" si="93"/>
        <v>0.27494304809223841</v>
      </c>
      <c r="R85" s="400">
        <v>308.36</v>
      </c>
      <c r="S85" s="368">
        <v>1545.8799999999997</v>
      </c>
      <c r="T85" s="373">
        <v>1854.2399999999998</v>
      </c>
      <c r="U85" s="19">
        <v>387.16599999999994</v>
      </c>
      <c r="V85" s="119">
        <v>1930.1670000000004</v>
      </c>
      <c r="W85" s="374">
        <v>2317.3330000000005</v>
      </c>
      <c r="X85" s="344">
        <f t="shared" si="94"/>
        <v>3.5264807356497727E-3</v>
      </c>
      <c r="Y85" s="322">
        <f t="shared" si="95"/>
        <v>8.3882205742363877E-3</v>
      </c>
      <c r="Z85" s="398">
        <f t="shared" si="96"/>
        <v>6.8237558632497702E-3</v>
      </c>
      <c r="AA85" s="322">
        <f t="shared" si="97"/>
        <v>4.660218229548466E-3</v>
      </c>
      <c r="AB85" s="322">
        <f t="shared" si="98"/>
        <v>1.087551395668899E-2</v>
      </c>
      <c r="AC85" s="398">
        <f t="shared" si="99"/>
        <v>8.8937600739645763E-3</v>
      </c>
      <c r="AE85" s="393">
        <f t="shared" si="100"/>
        <v>0.25556492411467091</v>
      </c>
      <c r="AF85" s="394">
        <f t="shared" si="101"/>
        <v>0.24858785934225219</v>
      </c>
      <c r="AG85" s="385">
        <f t="shared" si="102"/>
        <v>0.24974814479247606</v>
      </c>
      <c r="AI85" s="27">
        <f t="shared" si="103"/>
        <v>2.7772674052058006</v>
      </c>
      <c r="AJ85" s="28">
        <f t="shared" si="104"/>
        <v>2.6758800711084643</v>
      </c>
      <c r="AK85" s="401">
        <f t="shared" si="105"/>
        <v>2.6922244856179187</v>
      </c>
      <c r="AL85" s="28">
        <f t="shared" si="106"/>
        <v>2.2879987708018148</v>
      </c>
      <c r="AM85" s="28">
        <f t="shared" si="107"/>
        <v>2.7228133679980022</v>
      </c>
      <c r="AN85" s="401">
        <f t="shared" si="108"/>
        <v>2.639021845956568</v>
      </c>
      <c r="AO85" s="383">
        <f t="shared" si="127"/>
        <v>-0.17616907665674711</v>
      </c>
      <c r="AP85" s="384">
        <f t="shared" si="128"/>
        <v>1.7539387282815021E-2</v>
      </c>
      <c r="AQ85" s="385">
        <f t="shared" si="129"/>
        <v>-1.9761591184376918E-2</v>
      </c>
    </row>
    <row r="86" spans="1:43" ht="19.5" customHeight="1">
      <c r="A86" s="8" t="s">
        <v>175</v>
      </c>
      <c r="B86" s="19">
        <v>1477.0499999999997</v>
      </c>
      <c r="C86" s="370">
        <v>6402.3799999999992</v>
      </c>
      <c r="D86" s="374">
        <v>7879.4299999999985</v>
      </c>
      <c r="E86" s="19">
        <v>1727.61</v>
      </c>
      <c r="F86" s="368">
        <v>4393.0700000000006</v>
      </c>
      <c r="G86" s="376">
        <v>6120.68</v>
      </c>
      <c r="H86" s="344">
        <f t="shared" si="85"/>
        <v>4.5734176820115251E-3</v>
      </c>
      <c r="I86" s="322">
        <f t="shared" si="86"/>
        <v>7.5623010931364894E-3</v>
      </c>
      <c r="J86" s="398">
        <f t="shared" si="87"/>
        <v>6.7369616873335742E-3</v>
      </c>
      <c r="K86" s="322">
        <f t="shared" si="88"/>
        <v>5.805796622199281E-3</v>
      </c>
      <c r="L86" s="322">
        <f t="shared" si="89"/>
        <v>5.3072066840406376E-3</v>
      </c>
      <c r="M86" s="398">
        <f t="shared" si="90"/>
        <v>5.4390477164673557E-3</v>
      </c>
      <c r="N86" s="393">
        <f t="shared" si="91"/>
        <v>0.16963542195592582</v>
      </c>
      <c r="O86" s="394">
        <f t="shared" si="92"/>
        <v>-0.31383797900155863</v>
      </c>
      <c r="P86" s="385">
        <f t="shared" si="93"/>
        <v>-0.22320777010519777</v>
      </c>
      <c r="R86" s="400">
        <v>380.35899999999998</v>
      </c>
      <c r="S86" s="368">
        <v>2493.5819999999999</v>
      </c>
      <c r="T86" s="373">
        <v>2873.9409999999998</v>
      </c>
      <c r="U86" s="19">
        <v>401.70700000000005</v>
      </c>
      <c r="V86" s="119">
        <v>1548.6380000000001</v>
      </c>
      <c r="W86" s="374">
        <v>1950.3450000000003</v>
      </c>
      <c r="X86" s="344">
        <f t="shared" si="94"/>
        <v>4.3498789925120376E-3</v>
      </c>
      <c r="Y86" s="322">
        <f t="shared" si="95"/>
        <v>1.3530620640635446E-2</v>
      </c>
      <c r="Z86" s="398">
        <f t="shared" si="96"/>
        <v>1.0576339497251655E-2</v>
      </c>
      <c r="AA86" s="322">
        <f t="shared" si="97"/>
        <v>4.835244531640759E-3</v>
      </c>
      <c r="AB86" s="322">
        <f t="shared" si="98"/>
        <v>8.7257911791357549E-3</v>
      </c>
      <c r="AC86" s="398">
        <f t="shared" si="99"/>
        <v>7.4852860989147608E-3</v>
      </c>
      <c r="AE86" s="393">
        <f t="shared" si="100"/>
        <v>5.6125923141032735E-2</v>
      </c>
      <c r="AF86" s="394">
        <f t="shared" si="101"/>
        <v>-0.37895044157360769</v>
      </c>
      <c r="AG86" s="385">
        <f t="shared" si="102"/>
        <v>-0.32136915823950446</v>
      </c>
      <c r="AI86" s="27">
        <f t="shared" si="103"/>
        <v>2.575126095934464</v>
      </c>
      <c r="AJ86" s="28">
        <f t="shared" si="104"/>
        <v>3.8947735061024185</v>
      </c>
      <c r="AK86" s="401">
        <f t="shared" si="105"/>
        <v>3.6473970832915583</v>
      </c>
      <c r="AL86" s="28">
        <f t="shared" si="106"/>
        <v>2.3252180758388761</v>
      </c>
      <c r="AM86" s="28">
        <f t="shared" si="107"/>
        <v>3.5251839829549718</v>
      </c>
      <c r="AN86" s="401">
        <f t="shared" si="108"/>
        <v>3.1864841814961737</v>
      </c>
      <c r="AO86" s="383">
        <f t="shared" si="127"/>
        <v>-9.7046905970987432E-2</v>
      </c>
      <c r="AP86" s="384">
        <f t="shared" si="128"/>
        <v>-9.489371399090743E-2</v>
      </c>
      <c r="AQ86" s="385">
        <f t="shared" si="129"/>
        <v>-0.12636762361487611</v>
      </c>
    </row>
    <row r="87" spans="1:43" ht="19.5" customHeight="1">
      <c r="A87" s="8" t="s">
        <v>180</v>
      </c>
      <c r="B87" s="19">
        <v>1360.8</v>
      </c>
      <c r="C87" s="370">
        <v>5279.1500000000015</v>
      </c>
      <c r="D87" s="374">
        <v>6639.9500000000016</v>
      </c>
      <c r="E87" s="19">
        <v>1383.1599999999999</v>
      </c>
      <c r="F87" s="368">
        <v>4884.5899999999992</v>
      </c>
      <c r="G87" s="376">
        <v>6267.7499999999991</v>
      </c>
      <c r="H87" s="344">
        <f t="shared" si="85"/>
        <v>4.2134706216318228E-3</v>
      </c>
      <c r="I87" s="322">
        <f t="shared" si="86"/>
        <v>6.2355751792039079E-3</v>
      </c>
      <c r="J87" s="398">
        <f t="shared" si="87"/>
        <v>5.677198573476836E-3</v>
      </c>
      <c r="K87" s="322">
        <f t="shared" si="88"/>
        <v>4.648239855037397E-3</v>
      </c>
      <c r="L87" s="322">
        <f t="shared" si="89"/>
        <v>5.9010051505662443E-3</v>
      </c>
      <c r="M87" s="398">
        <f t="shared" si="90"/>
        <v>5.5697391997111857E-3</v>
      </c>
      <c r="N87" s="393">
        <f t="shared" si="91"/>
        <v>1.6431510875955246E-2</v>
      </c>
      <c r="O87" s="394">
        <f t="shared" si="92"/>
        <v>-7.4739304622903707E-2</v>
      </c>
      <c r="P87" s="385">
        <f t="shared" si="93"/>
        <v>-5.6054638965655233E-2</v>
      </c>
      <c r="R87" s="400">
        <v>463.33300000000008</v>
      </c>
      <c r="S87" s="368">
        <v>1723.5419999999999</v>
      </c>
      <c r="T87" s="373">
        <v>2186.875</v>
      </c>
      <c r="U87" s="19">
        <v>429.10599999999999</v>
      </c>
      <c r="V87" s="119">
        <v>1486.0479999999998</v>
      </c>
      <c r="W87" s="374">
        <v>1915.1539999999998</v>
      </c>
      <c r="X87" s="344">
        <f t="shared" si="94"/>
        <v>5.2987900463445856E-3</v>
      </c>
      <c r="Y87" s="322">
        <f t="shared" si="95"/>
        <v>9.3522462707069983E-3</v>
      </c>
      <c r="Z87" s="398">
        <f t="shared" si="96"/>
        <v>8.0478800497477895E-3</v>
      </c>
      <c r="AA87" s="322">
        <f t="shared" si="97"/>
        <v>5.1650392947950605E-3</v>
      </c>
      <c r="AB87" s="322">
        <f t="shared" si="98"/>
        <v>8.373128213418712E-3</v>
      </c>
      <c r="AC87" s="398">
        <f t="shared" si="99"/>
        <v>7.3502255311142361E-3</v>
      </c>
      <c r="AE87" s="393">
        <f t="shared" si="100"/>
        <v>-7.3871276166385905E-2</v>
      </c>
      <c r="AF87" s="394">
        <f t="shared" si="101"/>
        <v>-0.1377941471690276</v>
      </c>
      <c r="AG87" s="385">
        <f t="shared" si="102"/>
        <v>-0.12425081451843395</v>
      </c>
      <c r="AI87" s="27">
        <f t="shared" si="103"/>
        <v>3.404857436801882</v>
      </c>
      <c r="AJ87" s="28">
        <f t="shared" si="104"/>
        <v>3.2648096758000804</v>
      </c>
      <c r="AK87" s="401">
        <f t="shared" si="105"/>
        <v>3.2935112463196252</v>
      </c>
      <c r="AL87" s="28">
        <f t="shared" si="106"/>
        <v>3.1023598137597967</v>
      </c>
      <c r="AM87" s="28">
        <f t="shared" si="107"/>
        <v>3.0423188026016512</v>
      </c>
      <c r="AN87" s="401">
        <f t="shared" si="108"/>
        <v>3.0555685852179808</v>
      </c>
      <c r="AO87" s="383">
        <f t="shared" si="127"/>
        <v>-8.8842962930693381E-2</v>
      </c>
      <c r="AP87" s="384">
        <f t="shared" si="128"/>
        <v>-6.8148190948957896E-2</v>
      </c>
      <c r="AQ87" s="385">
        <f t="shared" si="129"/>
        <v>-7.2245893001742861E-2</v>
      </c>
    </row>
    <row r="88" spans="1:43" ht="19.5" customHeight="1">
      <c r="A88" s="8" t="s">
        <v>181</v>
      </c>
      <c r="B88" s="19">
        <v>557.67999999999995</v>
      </c>
      <c r="C88" s="370">
        <v>7557.0900000000011</v>
      </c>
      <c r="D88" s="374">
        <v>8114.7700000000013</v>
      </c>
      <c r="E88" s="19">
        <v>765.20999999999992</v>
      </c>
      <c r="F88" s="368">
        <v>6277.0100000000011</v>
      </c>
      <c r="G88" s="376">
        <v>7042.2200000000012</v>
      </c>
      <c r="H88" s="344">
        <f t="shared" si="85"/>
        <v>1.7267550678069039E-3</v>
      </c>
      <c r="I88" s="322">
        <f t="shared" si="86"/>
        <v>8.9262102480531999E-3</v>
      </c>
      <c r="J88" s="398">
        <f t="shared" si="87"/>
        <v>6.938178851963136E-3</v>
      </c>
      <c r="K88" s="322">
        <f t="shared" si="88"/>
        <v>2.57156049876599E-3</v>
      </c>
      <c r="L88" s="322">
        <f t="shared" si="89"/>
        <v>7.5831683601194433E-3</v>
      </c>
      <c r="M88" s="398">
        <f t="shared" si="90"/>
        <v>6.2579599995197834E-3</v>
      </c>
      <c r="N88" s="393">
        <f t="shared" si="91"/>
        <v>0.3721309711662602</v>
      </c>
      <c r="O88" s="394">
        <f t="shared" si="92"/>
        <v>-0.16938795224087574</v>
      </c>
      <c r="P88" s="385">
        <f t="shared" si="93"/>
        <v>-0.13217256927799556</v>
      </c>
      <c r="R88" s="400">
        <v>191.85100000000003</v>
      </c>
      <c r="S88" s="368">
        <v>1855.7660000000003</v>
      </c>
      <c r="T88" s="373">
        <v>2047.6170000000004</v>
      </c>
      <c r="U88" s="19">
        <v>259.64400000000001</v>
      </c>
      <c r="V88" s="119">
        <v>1541.5670000000002</v>
      </c>
      <c r="W88" s="374">
        <v>1801.2110000000002</v>
      </c>
      <c r="X88" s="344">
        <f t="shared" si="94"/>
        <v>2.1940551810064363E-3</v>
      </c>
      <c r="Y88" s="322">
        <f t="shared" si="95"/>
        <v>1.0069717275705986E-2</v>
      </c>
      <c r="Z88" s="398">
        <f t="shared" si="96"/>
        <v>7.5353991443609823E-3</v>
      </c>
      <c r="AA88" s="322">
        <f t="shared" si="97"/>
        <v>3.1252684946324887E-3</v>
      </c>
      <c r="AB88" s="322">
        <f t="shared" si="98"/>
        <v>8.6859496736143432E-3</v>
      </c>
      <c r="AC88" s="398">
        <f t="shared" si="99"/>
        <v>6.9129203599939265E-3</v>
      </c>
      <c r="AE88" s="393">
        <f t="shared" si="100"/>
        <v>0.35336276589645071</v>
      </c>
      <c r="AF88" s="394">
        <f t="shared" si="101"/>
        <v>-0.169309600456092</v>
      </c>
      <c r="AG88" s="385">
        <f t="shared" si="102"/>
        <v>-0.12033793429142273</v>
      </c>
      <c r="AI88" s="27">
        <f t="shared" si="103"/>
        <v>3.4401628173863159</v>
      </c>
      <c r="AJ88" s="28">
        <f t="shared" si="104"/>
        <v>2.4556621662571176</v>
      </c>
      <c r="AK88" s="401">
        <f t="shared" si="105"/>
        <v>2.5233210553102552</v>
      </c>
      <c r="AL88" s="28">
        <f t="shared" si="106"/>
        <v>3.3931077743364568</v>
      </c>
      <c r="AM88" s="28">
        <f t="shared" si="107"/>
        <v>2.45589380931367</v>
      </c>
      <c r="AN88" s="401">
        <f t="shared" si="108"/>
        <v>2.5577317948033436</v>
      </c>
      <c r="AO88" s="383">
        <f t="shared" si="127"/>
        <v>-1.3678144189003654E-2</v>
      </c>
      <c r="AP88" s="384">
        <f t="shared" si="128"/>
        <v>9.4330180973300879E-5</v>
      </c>
      <c r="AQ88" s="385">
        <f t="shared" si="129"/>
        <v>1.363708332741566E-2</v>
      </c>
    </row>
    <row r="89" spans="1:43" ht="19.5" customHeight="1">
      <c r="A89" s="8" t="s">
        <v>239</v>
      </c>
      <c r="B89" s="19">
        <v>153.75000000000003</v>
      </c>
      <c r="C89" s="370">
        <v>246.75999999999996</v>
      </c>
      <c r="D89" s="374">
        <v>400.51</v>
      </c>
      <c r="E89" s="19">
        <v>201.09000000000003</v>
      </c>
      <c r="F89" s="368">
        <v>254.59999999999997</v>
      </c>
      <c r="G89" s="376">
        <v>455.69</v>
      </c>
      <c r="H89" s="344">
        <f t="shared" si="85"/>
        <v>4.760590153408972E-4</v>
      </c>
      <c r="I89" s="322">
        <f t="shared" si="86"/>
        <v>2.9146558275865538E-4</v>
      </c>
      <c r="J89" s="398">
        <f t="shared" si="87"/>
        <v>3.4243854255878542E-4</v>
      </c>
      <c r="K89" s="322">
        <f t="shared" si="88"/>
        <v>6.757819431226108E-4</v>
      </c>
      <c r="L89" s="322">
        <f t="shared" si="89"/>
        <v>3.0757871414676888E-4</v>
      </c>
      <c r="M89" s="398">
        <f t="shared" si="90"/>
        <v>4.0494187801306538E-4</v>
      </c>
      <c r="N89" s="393">
        <f t="shared" si="91"/>
        <v>0.30790243902439018</v>
      </c>
      <c r="O89" s="394">
        <f t="shared" si="92"/>
        <v>3.1771762035986403E-2</v>
      </c>
      <c r="P89" s="385">
        <f t="shared" si="93"/>
        <v>0.13777433771940778</v>
      </c>
      <c r="R89" s="400">
        <v>94.376999999999995</v>
      </c>
      <c r="S89" s="368">
        <v>894.36599999999976</v>
      </c>
      <c r="T89" s="373">
        <v>988.74299999999971</v>
      </c>
      <c r="U89" s="19">
        <v>104.761</v>
      </c>
      <c r="V89" s="119">
        <v>1392.5770000000002</v>
      </c>
      <c r="W89" s="374">
        <v>1497.3380000000002</v>
      </c>
      <c r="X89" s="344">
        <f t="shared" si="94"/>
        <v>1.079318563978527E-3</v>
      </c>
      <c r="Y89" s="322">
        <f t="shared" si="95"/>
        <v>4.8529894183879088E-3</v>
      </c>
      <c r="Z89" s="398">
        <f t="shared" si="96"/>
        <v>3.6386556451684605E-3</v>
      </c>
      <c r="AA89" s="322">
        <f t="shared" si="97"/>
        <v>1.260981392854039E-3</v>
      </c>
      <c r="AB89" s="322">
        <f t="shared" si="98"/>
        <v>7.8464664452682509E-3</v>
      </c>
      <c r="AC89" s="398">
        <f t="shared" si="99"/>
        <v>5.7466772887754883E-3</v>
      </c>
      <c r="AE89" s="393">
        <f t="shared" si="100"/>
        <v>0.11002680737891649</v>
      </c>
      <c r="AF89" s="394">
        <f t="shared" si="101"/>
        <v>0.55705494171290126</v>
      </c>
      <c r="AG89" s="385">
        <f t="shared" si="102"/>
        <v>0.51438543686276472</v>
      </c>
      <c r="AI89" s="27">
        <f t="shared" si="103"/>
        <v>6.1383414634146325</v>
      </c>
      <c r="AJ89" s="28">
        <f t="shared" si="104"/>
        <v>36.244366996271673</v>
      </c>
      <c r="AK89" s="401">
        <f t="shared" si="105"/>
        <v>24.687098948840219</v>
      </c>
      <c r="AL89" s="28">
        <f t="shared" si="106"/>
        <v>5.2096573673479529</v>
      </c>
      <c r="AM89" s="28">
        <f t="shared" si="107"/>
        <v>54.696661429693656</v>
      </c>
      <c r="AN89" s="401">
        <f t="shared" si="108"/>
        <v>32.858697798942266</v>
      </c>
      <c r="AO89" s="383">
        <f t="shared" si="127"/>
        <v>-0.15129234852798035</v>
      </c>
      <c r="AP89" s="384">
        <f t="shared" si="128"/>
        <v>0.50910792386911063</v>
      </c>
      <c r="AQ89" s="385">
        <f t="shared" si="129"/>
        <v>0.33100684965196941</v>
      </c>
    </row>
    <row r="90" spans="1:43" ht="19.5" customHeight="1">
      <c r="A90" s="8" t="s">
        <v>240</v>
      </c>
      <c r="B90" s="19">
        <v>1647.73</v>
      </c>
      <c r="C90" s="370">
        <v>1416.9299999999998</v>
      </c>
      <c r="D90" s="374">
        <v>3064.66</v>
      </c>
      <c r="E90" s="19">
        <v>2846.6000000000004</v>
      </c>
      <c r="F90" s="368">
        <v>3795.6300000000006</v>
      </c>
      <c r="G90" s="376">
        <v>6642.2300000000014</v>
      </c>
      <c r="H90" s="344">
        <f t="shared" si="85"/>
        <v>5.1018973746189038E-3</v>
      </c>
      <c r="I90" s="322">
        <f t="shared" si="86"/>
        <v>1.6736356304839586E-3</v>
      </c>
      <c r="J90" s="398">
        <f t="shared" si="87"/>
        <v>2.620303372795204E-3</v>
      </c>
      <c r="K90" s="322">
        <f t="shared" si="88"/>
        <v>9.566268234585628E-3</v>
      </c>
      <c r="L90" s="322">
        <f t="shared" si="89"/>
        <v>4.5854477406791069E-3</v>
      </c>
      <c r="M90" s="398">
        <f t="shared" si="90"/>
        <v>5.9025150659323747E-3</v>
      </c>
      <c r="N90" s="393">
        <f t="shared" si="91"/>
        <v>0.72758886468049999</v>
      </c>
      <c r="O90" s="394">
        <f t="shared" si="92"/>
        <v>1.6787702991679201</v>
      </c>
      <c r="P90" s="385">
        <f t="shared" si="93"/>
        <v>1.1673627743371211</v>
      </c>
      <c r="R90" s="400">
        <v>406.85200000000003</v>
      </c>
      <c r="S90" s="368">
        <v>396.21800000000002</v>
      </c>
      <c r="T90" s="373">
        <v>803.07</v>
      </c>
      <c r="U90" s="19">
        <v>615.15299999999991</v>
      </c>
      <c r="V90" s="119">
        <v>822.08900000000017</v>
      </c>
      <c r="W90" s="374">
        <v>1437.2420000000002</v>
      </c>
      <c r="X90" s="344">
        <f t="shared" si="94"/>
        <v>4.6528594508385701E-3</v>
      </c>
      <c r="Y90" s="322">
        <f t="shared" si="95"/>
        <v>2.1499495300300112E-3</v>
      </c>
      <c r="Z90" s="398">
        <f t="shared" si="96"/>
        <v>2.9553637183428218E-3</v>
      </c>
      <c r="AA90" s="322">
        <f t="shared" si="97"/>
        <v>7.4044395028525943E-3</v>
      </c>
      <c r="AB90" s="322">
        <f t="shared" si="98"/>
        <v>4.6320553574589638E-3</v>
      </c>
      <c r="AC90" s="398">
        <f t="shared" si="99"/>
        <v>5.5160330933124386E-3</v>
      </c>
      <c r="AE90" s="393">
        <f t="shared" si="100"/>
        <v>0.51198224415758031</v>
      </c>
      <c r="AF90" s="394">
        <f t="shared" si="101"/>
        <v>1.0748401132709775</v>
      </c>
      <c r="AG90" s="385">
        <f t="shared" si="102"/>
        <v>0.78968458540351416</v>
      </c>
      <c r="AI90" s="27">
        <f t="shared" si="103"/>
        <v>2.4691666717241296</v>
      </c>
      <c r="AJ90" s="28">
        <f t="shared" si="104"/>
        <v>2.7963131559074905</v>
      </c>
      <c r="AK90" s="401">
        <f t="shared" si="105"/>
        <v>2.6204211886473545</v>
      </c>
      <c r="AL90" s="28">
        <f t="shared" si="106"/>
        <v>2.1610096255181612</v>
      </c>
      <c r="AM90" s="28">
        <f t="shared" si="107"/>
        <v>2.1658828705643067</v>
      </c>
      <c r="AN90" s="401">
        <f t="shared" si="108"/>
        <v>2.1637943883304249</v>
      </c>
      <c r="AO90" s="383">
        <f t="shared" si="127"/>
        <v>-0.1248020434322457</v>
      </c>
      <c r="AP90" s="384">
        <f t="shared" si="128"/>
        <v>-0.22545053082174896</v>
      </c>
      <c r="AQ90" s="385">
        <f t="shared" si="129"/>
        <v>-0.17425702489935885</v>
      </c>
    </row>
    <row r="91" spans="1:43" ht="19.5" customHeight="1">
      <c r="A91" s="8" t="s">
        <v>182</v>
      </c>
      <c r="B91" s="19">
        <v>84.5</v>
      </c>
      <c r="C91" s="370">
        <v>1654.56</v>
      </c>
      <c r="D91" s="374">
        <v>1739.06</v>
      </c>
      <c r="E91" s="19">
        <v>88.25</v>
      </c>
      <c r="F91" s="368">
        <v>2854.3700000000003</v>
      </c>
      <c r="G91" s="376">
        <v>2942.6200000000003</v>
      </c>
      <c r="H91" s="344">
        <f t="shared" si="85"/>
        <v>2.6163893851255811E-4</v>
      </c>
      <c r="I91" s="322">
        <f t="shared" si="86"/>
        <v>1.9543171284209797E-3</v>
      </c>
      <c r="J91" s="398">
        <f t="shared" si="87"/>
        <v>1.4869071229739116E-3</v>
      </c>
      <c r="K91" s="322">
        <f t="shared" si="88"/>
        <v>2.9657246248232332E-4</v>
      </c>
      <c r="L91" s="322">
        <f t="shared" si="89"/>
        <v>3.4483246437514254E-3</v>
      </c>
      <c r="M91" s="398">
        <f t="shared" si="90"/>
        <v>2.6149137990274236E-3</v>
      </c>
      <c r="N91" s="393">
        <f t="shared" si="91"/>
        <v>4.4378698224852069E-2</v>
      </c>
      <c r="O91" s="394">
        <f t="shared" si="92"/>
        <v>0.72515351513393311</v>
      </c>
      <c r="P91" s="385">
        <f t="shared" si="93"/>
        <v>0.69207502903867635</v>
      </c>
      <c r="R91" s="400">
        <v>14.508000000000001</v>
      </c>
      <c r="S91" s="368">
        <v>442.07600000000002</v>
      </c>
      <c r="T91" s="373">
        <v>456.584</v>
      </c>
      <c r="U91" s="19">
        <v>19.747000000000003</v>
      </c>
      <c r="V91" s="119">
        <v>1060.864</v>
      </c>
      <c r="W91" s="374">
        <v>1080.6110000000001</v>
      </c>
      <c r="X91" s="344">
        <f t="shared" si="94"/>
        <v>1.6591705316126249E-4</v>
      </c>
      <c r="Y91" s="322">
        <f t="shared" si="95"/>
        <v>2.3987832164049771E-3</v>
      </c>
      <c r="Z91" s="398">
        <f t="shared" si="96"/>
        <v>1.6802667114645532E-3</v>
      </c>
      <c r="AA91" s="322">
        <f t="shared" si="97"/>
        <v>2.3768959407306837E-4</v>
      </c>
      <c r="AB91" s="322">
        <f t="shared" si="98"/>
        <v>5.9774316098808586E-3</v>
      </c>
      <c r="AC91" s="398">
        <f t="shared" si="99"/>
        <v>4.1473085513764885E-3</v>
      </c>
      <c r="AE91" s="393">
        <f t="shared" si="100"/>
        <v>0.36111111111111127</v>
      </c>
      <c r="AF91" s="394">
        <f t="shared" si="101"/>
        <v>1.3997321727485772</v>
      </c>
      <c r="AG91" s="385">
        <f t="shared" si="102"/>
        <v>1.3667298897902687</v>
      </c>
      <c r="AI91" s="27">
        <f t="shared" si="103"/>
        <v>1.716923076923077</v>
      </c>
      <c r="AJ91" s="28">
        <f t="shared" si="104"/>
        <v>2.6718644231699065</v>
      </c>
      <c r="AK91" s="401">
        <f t="shared" si="105"/>
        <v>2.6254643313054182</v>
      </c>
      <c r="AL91" s="28">
        <f t="shared" si="106"/>
        <v>2.2376203966005672</v>
      </c>
      <c r="AM91" s="28">
        <f t="shared" si="107"/>
        <v>3.7166309903761596</v>
      </c>
      <c r="AN91" s="401">
        <f t="shared" si="108"/>
        <v>3.6722750474067327</v>
      </c>
      <c r="AO91" s="383">
        <f t="shared" si="127"/>
        <v>0.30327352848599337</v>
      </c>
      <c r="AP91" s="384">
        <f t="shared" si="128"/>
        <v>0.39102529235624145</v>
      </c>
      <c r="AQ91" s="385">
        <f t="shared" si="129"/>
        <v>0.39871450684718512</v>
      </c>
    </row>
    <row r="92" spans="1:43" ht="19.5" customHeight="1">
      <c r="A92" s="8" t="s">
        <v>186</v>
      </c>
      <c r="B92" s="19">
        <v>320.36</v>
      </c>
      <c r="C92" s="370">
        <v>179.79000000000005</v>
      </c>
      <c r="D92" s="374">
        <v>500.15000000000009</v>
      </c>
      <c r="E92" s="19">
        <v>475.88000000000005</v>
      </c>
      <c r="F92" s="368">
        <v>1361.5100000000002</v>
      </c>
      <c r="G92" s="376">
        <v>1837.3900000000003</v>
      </c>
      <c r="H92" s="344">
        <f t="shared" si="85"/>
        <v>9.9193669043648653E-4</v>
      </c>
      <c r="I92" s="322">
        <f t="shared" si="86"/>
        <v>2.1236260789503434E-4</v>
      </c>
      <c r="J92" s="398">
        <f t="shared" si="87"/>
        <v>4.2763136266454411E-4</v>
      </c>
      <c r="K92" s="322">
        <f t="shared" si="88"/>
        <v>1.5992396991058133E-3</v>
      </c>
      <c r="L92" s="322">
        <f t="shared" si="89"/>
        <v>1.644821269041506E-3</v>
      </c>
      <c r="M92" s="398">
        <f t="shared" si="90"/>
        <v>1.632768235516308E-3</v>
      </c>
      <c r="N92" s="393">
        <f t="shared" si="91"/>
        <v>0.48545386440254723</v>
      </c>
      <c r="O92" s="394">
        <f t="shared" si="92"/>
        <v>6.5727793536904162</v>
      </c>
      <c r="P92" s="385">
        <f t="shared" si="93"/>
        <v>2.6736778966310109</v>
      </c>
      <c r="R92" s="400">
        <v>80.453000000000003</v>
      </c>
      <c r="S92" s="368">
        <v>63.568999999999996</v>
      </c>
      <c r="T92" s="373">
        <v>144.02199999999999</v>
      </c>
      <c r="U92" s="19">
        <v>190.16700000000003</v>
      </c>
      <c r="V92" s="119">
        <v>834.4939999999998</v>
      </c>
      <c r="W92" s="374">
        <v>1024.6609999999998</v>
      </c>
      <c r="X92" s="344">
        <f t="shared" si="94"/>
        <v>9.2008027832802945E-4</v>
      </c>
      <c r="Y92" s="322">
        <f t="shared" si="95"/>
        <v>3.4493673097758749E-4</v>
      </c>
      <c r="Z92" s="398">
        <f t="shared" si="96"/>
        <v>5.3001281761635944E-4</v>
      </c>
      <c r="AA92" s="322">
        <f t="shared" si="97"/>
        <v>2.2889915954875774E-3</v>
      </c>
      <c r="AB92" s="322">
        <f t="shared" si="98"/>
        <v>4.7019512528051815E-3</v>
      </c>
      <c r="AC92" s="398">
        <f t="shared" si="99"/>
        <v>3.9325764105325447E-3</v>
      </c>
      <c r="AE92" s="393">
        <f t="shared" si="100"/>
        <v>1.3637030315836578</v>
      </c>
      <c r="AF92" s="394">
        <f t="shared" si="101"/>
        <v>12.127373405276154</v>
      </c>
      <c r="AG92" s="385">
        <f t="shared" si="102"/>
        <v>6.1146144339059303</v>
      </c>
      <c r="AI92" s="27">
        <f t="shared" si="103"/>
        <v>2.5113310026220503</v>
      </c>
      <c r="AJ92" s="28">
        <f t="shared" si="104"/>
        <v>3.5357361366038145</v>
      </c>
      <c r="AK92" s="401">
        <f t="shared" si="105"/>
        <v>2.879576127161851</v>
      </c>
      <c r="AL92" s="28">
        <f t="shared" si="106"/>
        <v>3.9961124653273936</v>
      </c>
      <c r="AM92" s="28">
        <f t="shared" si="107"/>
        <v>6.1291801015049439</v>
      </c>
      <c r="AN92" s="401">
        <f t="shared" si="108"/>
        <v>5.5767202390347155</v>
      </c>
      <c r="AO92" s="383">
        <f t="shared" si="127"/>
        <v>0.59123288055421641</v>
      </c>
      <c r="AP92" s="384">
        <f t="shared" si="128"/>
        <v>0.73349477017032549</v>
      </c>
      <c r="AQ92" s="385">
        <f t="shared" si="129"/>
        <v>0.9366462259607653</v>
      </c>
    </row>
    <row r="93" spans="1:43" ht="19.5" customHeight="1">
      <c r="A93" s="8" t="s">
        <v>241</v>
      </c>
      <c r="B93" s="19">
        <v>2540.21</v>
      </c>
      <c r="C93" s="370">
        <v>2438.2399999999998</v>
      </c>
      <c r="D93" s="374">
        <v>4978.45</v>
      </c>
      <c r="E93" s="19">
        <v>1910.27</v>
      </c>
      <c r="F93" s="368">
        <v>1910.8700000000003</v>
      </c>
      <c r="G93" s="376">
        <v>3821.1400000000003</v>
      </c>
      <c r="H93" s="344">
        <f t="shared" si="85"/>
        <v>7.865299976319351E-3</v>
      </c>
      <c r="I93" s="322">
        <f t="shared" si="86"/>
        <v>2.8799766676343977E-3</v>
      </c>
      <c r="J93" s="398">
        <f t="shared" si="87"/>
        <v>4.2566057331946397E-3</v>
      </c>
      <c r="K93" s="322">
        <f t="shared" si="88"/>
        <v>6.4196428091343651E-3</v>
      </c>
      <c r="L93" s="322">
        <f t="shared" si="89"/>
        <v>2.3084954340205671E-3</v>
      </c>
      <c r="M93" s="398">
        <f t="shared" si="90"/>
        <v>3.3955970237460661E-3</v>
      </c>
      <c r="N93" s="393">
        <f t="shared" si="91"/>
        <v>-0.24798737112285993</v>
      </c>
      <c r="O93" s="394">
        <f t="shared" si="92"/>
        <v>-0.21629125926898068</v>
      </c>
      <c r="P93" s="385">
        <f t="shared" si="93"/>
        <v>-0.23246391949301479</v>
      </c>
      <c r="R93" s="400">
        <v>507.75300000000004</v>
      </c>
      <c r="S93" s="368">
        <v>496.53000000000003</v>
      </c>
      <c r="T93" s="373">
        <v>1004.2830000000001</v>
      </c>
      <c r="U93" s="19">
        <v>393.07600000000002</v>
      </c>
      <c r="V93" s="119">
        <v>408.73399999999998</v>
      </c>
      <c r="W93" s="374">
        <v>801.81</v>
      </c>
      <c r="X93" s="344">
        <f t="shared" si="94"/>
        <v>5.806788082009272E-3</v>
      </c>
      <c r="Y93" s="322">
        <f t="shared" si="95"/>
        <v>2.6942603318016885E-3</v>
      </c>
      <c r="Z93" s="398">
        <f t="shared" si="96"/>
        <v>3.6958441246074244E-3</v>
      </c>
      <c r="AA93" s="322">
        <f t="shared" si="97"/>
        <v>4.7313553896726297E-3</v>
      </c>
      <c r="AB93" s="322">
        <f t="shared" si="98"/>
        <v>2.3030091808498004E-3</v>
      </c>
      <c r="AC93" s="398">
        <f t="shared" si="99"/>
        <v>3.0772900420032575E-3</v>
      </c>
      <c r="AE93" s="393">
        <f t="shared" si="100"/>
        <v>-0.22585193982113352</v>
      </c>
      <c r="AF93" s="394">
        <f t="shared" si="101"/>
        <v>-0.17681912472559572</v>
      </c>
      <c r="AG93" s="385">
        <f t="shared" si="102"/>
        <v>-0.20160950648373033</v>
      </c>
      <c r="AI93" s="27">
        <f t="shared" si="103"/>
        <v>1.9988622987863209</v>
      </c>
      <c r="AJ93" s="28">
        <f t="shared" si="104"/>
        <v>2.0364279152175344</v>
      </c>
      <c r="AK93" s="401">
        <f t="shared" si="105"/>
        <v>2.0172603922907735</v>
      </c>
      <c r="AL93" s="28">
        <f t="shared" si="106"/>
        <v>2.0576986499290677</v>
      </c>
      <c r="AM93" s="28">
        <f t="shared" si="107"/>
        <v>2.1389942800923132</v>
      </c>
      <c r="AN93" s="401">
        <f t="shared" si="108"/>
        <v>2.0983528475795179</v>
      </c>
      <c r="AO93" s="383">
        <f t="shared" si="127"/>
        <v>2.9434919643274732E-2</v>
      </c>
      <c r="AP93" s="384">
        <f t="shared" si="128"/>
        <v>5.0365821499663774E-2</v>
      </c>
      <c r="AQ93" s="385">
        <f t="shared" si="129"/>
        <v>4.019929980217226E-2</v>
      </c>
    </row>
    <row r="94" spans="1:43" ht="19.5" customHeight="1">
      <c r="A94" s="8" t="s">
        <v>179</v>
      </c>
      <c r="B94" s="19">
        <v>1546.82</v>
      </c>
      <c r="C94" s="370">
        <v>1234.5499999999997</v>
      </c>
      <c r="D94" s="374">
        <v>2781.37</v>
      </c>
      <c r="E94" s="19">
        <v>1509.9999999999998</v>
      </c>
      <c r="F94" s="368">
        <v>1398.5600000000004</v>
      </c>
      <c r="G94" s="376">
        <v>2908.5600000000004</v>
      </c>
      <c r="H94" s="344">
        <f t="shared" si="85"/>
        <v>4.789447844615327E-3</v>
      </c>
      <c r="I94" s="322">
        <f t="shared" si="86"/>
        <v>1.4582137915168504E-3</v>
      </c>
      <c r="J94" s="398">
        <f t="shared" si="87"/>
        <v>2.3780886597506404E-3</v>
      </c>
      <c r="K94" s="322">
        <f t="shared" si="88"/>
        <v>5.0744976583377696E-3</v>
      </c>
      <c r="L94" s="322">
        <f t="shared" si="89"/>
        <v>1.6895808580404763E-3</v>
      </c>
      <c r="M94" s="398">
        <f t="shared" si="90"/>
        <v>2.5846469062601367E-3</v>
      </c>
      <c r="N94" s="393">
        <f t="shared" ref="N94:N95" si="130">(E94-B94)/B94</f>
        <v>-2.3803674635704326E-2</v>
      </c>
      <c r="O94" s="394">
        <f t="shared" ref="O94:O95" si="131">(F94-C94)/C94</f>
        <v>0.13285002632538229</v>
      </c>
      <c r="P94" s="385">
        <f t="shared" ref="P94:P95" si="132">(G94-D94)/D94</f>
        <v>4.5729262917195666E-2</v>
      </c>
      <c r="R94" s="400">
        <v>399.41499999999996</v>
      </c>
      <c r="S94" s="368">
        <v>307.00100000000003</v>
      </c>
      <c r="T94" s="373">
        <v>706.41599999999994</v>
      </c>
      <c r="U94" s="19">
        <v>423.27300000000008</v>
      </c>
      <c r="V94" s="119">
        <v>367.54600000000011</v>
      </c>
      <c r="W94" s="374">
        <v>790.81900000000019</v>
      </c>
      <c r="X94" s="344">
        <f t="shared" si="94"/>
        <v>4.5678080912879551E-3</v>
      </c>
      <c r="Y94" s="322">
        <f t="shared" si="95"/>
        <v>1.6658421769549681E-3</v>
      </c>
      <c r="Z94" s="398">
        <f t="shared" si="96"/>
        <v>2.5996690406276694E-3</v>
      </c>
      <c r="AA94" s="322">
        <f t="shared" si="97"/>
        <v>5.094828963999082E-3</v>
      </c>
      <c r="AB94" s="322">
        <f t="shared" si="98"/>
        <v>2.0709356510214983E-3</v>
      </c>
      <c r="AC94" s="398">
        <f t="shared" si="99"/>
        <v>3.0351073617527527E-3</v>
      </c>
      <c r="AE94" s="393">
        <f t="shared" ref="AE94:AE95" si="133">(U94-R94)/R94</f>
        <v>5.9732358574415383E-2</v>
      </c>
      <c r="AF94" s="394">
        <f t="shared" ref="AF94:AF95" si="134">(V94-S94)/S94</f>
        <v>0.19721434132136398</v>
      </c>
      <c r="AG94" s="385">
        <f t="shared" ref="AG94:AG95" si="135">(W94-T94)/T94</f>
        <v>0.11948058934112514</v>
      </c>
      <c r="AI94" s="27">
        <f t="shared" ref="AI94:AI95" si="136">(R94/B94)*10</f>
        <v>2.5821685781151005</v>
      </c>
      <c r="AJ94" s="28">
        <f t="shared" ref="AJ94:AJ95" si="137">(S94/C94)*10</f>
        <v>2.4867441577902887</v>
      </c>
      <c r="AK94" s="401">
        <f t="shared" ref="AK94:AK95" si="138">(T94/D94)*10</f>
        <v>2.5398131136813875</v>
      </c>
      <c r="AL94" s="28">
        <f t="shared" ref="AL94:AL95" si="139">(U94/E94)*10</f>
        <v>2.8031324503311268</v>
      </c>
      <c r="AM94" s="28">
        <f t="shared" ref="AM94:AM95" si="140">(V94/F94)*10</f>
        <v>2.628031689738016</v>
      </c>
      <c r="AN94" s="401">
        <f t="shared" ref="AN94:AN95" si="141">(W94/G94)*10</f>
        <v>2.718936518414611</v>
      </c>
      <c r="AO94" s="383">
        <f t="shared" ref="AO94:AO95" si="142">(AL94-AI94)/AI94</f>
        <v>8.5572984695415508E-2</v>
      </c>
      <c r="AP94" s="384">
        <f t="shared" ref="AP94:AP95" si="143">(AM94-AJ94)/AJ94</f>
        <v>5.6816271792621768E-2</v>
      </c>
      <c r="AQ94" s="385">
        <f t="shared" ref="AQ94:AQ95" si="144">(AN94-AK94)/AK94</f>
        <v>7.0526214613322161E-2</v>
      </c>
    </row>
    <row r="95" spans="1:43" ht="19.5" customHeight="1">
      <c r="A95" s="8" t="s">
        <v>183</v>
      </c>
      <c r="B95" s="19">
        <v>1480.64</v>
      </c>
      <c r="C95" s="370">
        <v>1612.0900000000004</v>
      </c>
      <c r="D95" s="374">
        <v>3092.7300000000005</v>
      </c>
      <c r="E95" s="19">
        <v>1229.1000000000001</v>
      </c>
      <c r="F95" s="368">
        <v>1494.3600000000001</v>
      </c>
      <c r="G95" s="376">
        <v>2723.46</v>
      </c>
      <c r="H95" s="344">
        <f t="shared" si="85"/>
        <v>4.584533466499811E-3</v>
      </c>
      <c r="I95" s="322">
        <f t="shared" si="86"/>
        <v>1.9041528258607592E-3</v>
      </c>
      <c r="J95" s="398">
        <f t="shared" si="87"/>
        <v>2.6443033974877842E-3</v>
      </c>
      <c r="K95" s="322">
        <f t="shared" si="88"/>
        <v>4.1305066701079161E-3</v>
      </c>
      <c r="L95" s="322">
        <f t="shared" si="89"/>
        <v>1.8053155038191893E-3</v>
      </c>
      <c r="M95" s="398">
        <f t="shared" si="90"/>
        <v>2.4201606510861839E-3</v>
      </c>
      <c r="N95" s="393">
        <f t="shared" si="130"/>
        <v>-0.16988599524529929</v>
      </c>
      <c r="O95" s="394">
        <f t="shared" si="131"/>
        <v>-7.3029421434287298E-2</v>
      </c>
      <c r="P95" s="385">
        <f t="shared" si="132"/>
        <v>-0.11939936560902516</v>
      </c>
      <c r="R95" s="400">
        <v>563.19200000000001</v>
      </c>
      <c r="S95" s="368">
        <v>496.9190000000001</v>
      </c>
      <c r="T95" s="373">
        <v>1060.1110000000001</v>
      </c>
      <c r="U95" s="19">
        <v>397.49600000000004</v>
      </c>
      <c r="V95" s="119">
        <v>389.64800000000002</v>
      </c>
      <c r="W95" s="374">
        <v>787.14400000000001</v>
      </c>
      <c r="X95" s="344">
        <f t="shared" si="94"/>
        <v>6.4408021094566961E-3</v>
      </c>
      <c r="Y95" s="322">
        <f t="shared" si="95"/>
        <v>2.6963711151764516E-3</v>
      </c>
      <c r="Z95" s="398">
        <f t="shared" si="96"/>
        <v>3.901295761037179E-3</v>
      </c>
      <c r="AA95" s="322">
        <f t="shared" si="97"/>
        <v>4.7845578004592285E-3</v>
      </c>
      <c r="AB95" s="322">
        <f t="shared" si="98"/>
        <v>2.1954692325565359E-3</v>
      </c>
      <c r="AC95" s="398">
        <f t="shared" si="99"/>
        <v>3.0210029718045575E-3</v>
      </c>
      <c r="AE95" s="393">
        <f t="shared" si="133"/>
        <v>-0.29420872455574648</v>
      </c>
      <c r="AF95" s="394">
        <f t="shared" si="134"/>
        <v>-0.21587220452427872</v>
      </c>
      <c r="AG95" s="385">
        <f t="shared" si="135"/>
        <v>-0.25748907425731843</v>
      </c>
      <c r="AI95" s="27">
        <f t="shared" si="136"/>
        <v>3.8037065052950076</v>
      </c>
      <c r="AJ95" s="28">
        <f t="shared" si="137"/>
        <v>3.0824519722844257</v>
      </c>
      <c r="AK95" s="401">
        <f t="shared" si="138"/>
        <v>3.4277515334348618</v>
      </c>
      <c r="AL95" s="28">
        <f t="shared" si="139"/>
        <v>3.2340411683345538</v>
      </c>
      <c r="AM95" s="28">
        <f t="shared" si="140"/>
        <v>2.607457373056024</v>
      </c>
      <c r="AN95" s="401">
        <f t="shared" si="141"/>
        <v>2.8902352154979329</v>
      </c>
      <c r="AO95" s="383">
        <f t="shared" si="142"/>
        <v>-0.14976584974877596</v>
      </c>
      <c r="AP95" s="384">
        <f t="shared" si="143"/>
        <v>-0.1540963504052198</v>
      </c>
      <c r="AQ95" s="385">
        <f t="shared" si="144"/>
        <v>-0.15681309240004848</v>
      </c>
    </row>
    <row r="96" spans="1:43" ht="19.5" customHeight="1" thickBot="1">
      <c r="A96" s="8" t="s">
        <v>17</v>
      </c>
      <c r="B96" s="19">
        <f t="shared" ref="B96:G96" si="145">B97-SUM(B69:B95)</f>
        <v>8484.7200000000303</v>
      </c>
      <c r="C96" s="370">
        <f t="shared" si="145"/>
        <v>31490.489999999991</v>
      </c>
      <c r="D96" s="375">
        <f t="shared" si="145"/>
        <v>39975.210000000661</v>
      </c>
      <c r="E96" s="21">
        <f t="shared" si="145"/>
        <v>7719.9800000000396</v>
      </c>
      <c r="F96" s="119">
        <f t="shared" si="145"/>
        <v>28038.639999999781</v>
      </c>
      <c r="G96" s="374">
        <f t="shared" si="145"/>
        <v>35758.620000000112</v>
      </c>
      <c r="H96" s="344">
        <f t="shared" si="85"/>
        <v>2.6271398039955974E-2</v>
      </c>
      <c r="I96" s="322">
        <f t="shared" si="86"/>
        <v>3.719563146055118E-2</v>
      </c>
      <c r="J96" s="398">
        <f t="shared" si="87"/>
        <v>3.4179053334202916E-2</v>
      </c>
      <c r="K96" s="322">
        <f t="shared" si="88"/>
        <v>2.5943722140671931E-2</v>
      </c>
      <c r="L96" s="322">
        <f t="shared" si="89"/>
        <v>3.387309048556203E-2</v>
      </c>
      <c r="M96" s="398">
        <f t="shared" si="90"/>
        <v>3.177634518632317E-2</v>
      </c>
      <c r="N96" s="395">
        <f t="shared" si="91"/>
        <v>-9.0131436276033622E-2</v>
      </c>
      <c r="O96" s="396">
        <f t="shared" si="92"/>
        <v>-0.10961563316417784</v>
      </c>
      <c r="P96" s="387">
        <f t="shared" si="93"/>
        <v>-0.10548012130519088</v>
      </c>
      <c r="R96" s="19">
        <f t="shared" ref="R96:W96" si="146">R97-SUM(R69:R95)</f>
        <v>2154.3650000000489</v>
      </c>
      <c r="S96" s="119">
        <f t="shared" si="146"/>
        <v>8024.0900000000256</v>
      </c>
      <c r="T96" s="374">
        <f t="shared" si="146"/>
        <v>10178.455000000104</v>
      </c>
      <c r="U96" s="119">
        <f t="shared" si="146"/>
        <v>2174.5820000000385</v>
      </c>
      <c r="V96" s="119">
        <f t="shared" si="146"/>
        <v>7820.11599999998</v>
      </c>
      <c r="W96" s="374">
        <f t="shared" si="146"/>
        <v>9994.6979999999458</v>
      </c>
      <c r="X96" s="344">
        <f t="shared" si="94"/>
        <v>2.4637847548509194E-2</v>
      </c>
      <c r="Y96" s="322">
        <f t="shared" si="95"/>
        <v>4.3540143366577411E-2</v>
      </c>
      <c r="Z96" s="398">
        <f t="shared" si="96"/>
        <v>3.7457552412349347E-2</v>
      </c>
      <c r="AA96" s="322">
        <f t="shared" si="97"/>
        <v>2.6174887975824693E-2</v>
      </c>
      <c r="AB96" s="322">
        <f t="shared" si="98"/>
        <v>4.4062394964231928E-2</v>
      </c>
      <c r="AC96" s="398">
        <f t="shared" si="99"/>
        <v>3.8358943675221947E-2</v>
      </c>
      <c r="AE96" s="395">
        <f t="shared" si="100"/>
        <v>9.3842036980684232E-3</v>
      </c>
      <c r="AF96" s="396">
        <f t="shared" si="101"/>
        <v>-2.5420203412479792E-2</v>
      </c>
      <c r="AG96" s="387">
        <f t="shared" si="102"/>
        <v>-1.8053525805257868E-2</v>
      </c>
      <c r="AI96" s="27">
        <f t="shared" si="103"/>
        <v>2.5391114851168233</v>
      </c>
      <c r="AJ96" s="28">
        <f t="shared" si="104"/>
        <v>2.5480994420855403</v>
      </c>
      <c r="AK96" s="401">
        <f t="shared" si="105"/>
        <v>2.5461917523384958</v>
      </c>
      <c r="AL96" s="28">
        <f t="shared" si="106"/>
        <v>2.8168233596460452</v>
      </c>
      <c r="AM96" s="28">
        <f t="shared" si="107"/>
        <v>2.789049682866231</v>
      </c>
      <c r="AN96" s="401">
        <f t="shared" si="108"/>
        <v>2.7950457819680725</v>
      </c>
      <c r="AO96" s="386">
        <f t="shared" si="127"/>
        <v>0.10937364355879969</v>
      </c>
      <c r="AP96" s="384">
        <f t="shared" si="128"/>
        <v>9.4560768234178652E-2</v>
      </c>
      <c r="AQ96" s="385">
        <f t="shared" si="129"/>
        <v>9.7735777127163345E-2</v>
      </c>
    </row>
    <row r="97" spans="1:43" ht="25.5" customHeight="1" thickBot="1">
      <c r="A97" s="12" t="s">
        <v>18</v>
      </c>
      <c r="B97" s="17">
        <v>322964.16000000009</v>
      </c>
      <c r="C97" s="371">
        <v>846617.97000000044</v>
      </c>
      <c r="D97" s="18">
        <v>1169582.1300000004</v>
      </c>
      <c r="E97" s="17">
        <v>297566.39999999997</v>
      </c>
      <c r="F97" s="372">
        <v>827755.58999999985</v>
      </c>
      <c r="G97" s="377">
        <v>1125321.99</v>
      </c>
      <c r="H97" s="333">
        <f t="shared" ref="H97:M97" si="147">SUM(H69:H96)</f>
        <v>0.99999999999999989</v>
      </c>
      <c r="I97" s="337">
        <f t="shared" si="147"/>
        <v>0.99999999999999967</v>
      </c>
      <c r="J97" s="334">
        <f t="shared" si="147"/>
        <v>1.0000000000000004</v>
      </c>
      <c r="K97" s="337">
        <f t="shared" si="147"/>
        <v>1.0000000000000002</v>
      </c>
      <c r="L97" s="337">
        <f t="shared" si="147"/>
        <v>1.0000000000000002</v>
      </c>
      <c r="M97" s="334">
        <f t="shared" si="147"/>
        <v>1.0000000000000002</v>
      </c>
      <c r="N97" s="388">
        <f t="shared" si="91"/>
        <v>-7.8639561739606401E-2</v>
      </c>
      <c r="O97" s="389">
        <f t="shared" si="92"/>
        <v>-2.2279683007437909E-2</v>
      </c>
      <c r="P97" s="390">
        <f t="shared" si="93"/>
        <v>-3.7842695151301904E-2</v>
      </c>
      <c r="R97" s="17">
        <v>87441.28300000001</v>
      </c>
      <c r="S97" s="371">
        <v>184291.76800000007</v>
      </c>
      <c r="T97" s="18">
        <v>271733.05100000015</v>
      </c>
      <c r="U97" s="17">
        <v>83078.942000000054</v>
      </c>
      <c r="V97" s="372">
        <v>177478.23299999998</v>
      </c>
      <c r="W97" s="377">
        <v>260557.17499999996</v>
      </c>
      <c r="X97" s="333">
        <f t="shared" ref="X97:AC97" si="148">SUM(X69:X96)</f>
        <v>1.0000000000000007</v>
      </c>
      <c r="Y97" s="337">
        <f t="shared" si="148"/>
        <v>0.99999999999999967</v>
      </c>
      <c r="Z97" s="334">
        <f t="shared" si="148"/>
        <v>0.99999999999999989</v>
      </c>
      <c r="AA97" s="337">
        <f t="shared" si="148"/>
        <v>0.99999999999999989</v>
      </c>
      <c r="AB97" s="337">
        <f t="shared" si="148"/>
        <v>0.99999999999999989</v>
      </c>
      <c r="AC97" s="334">
        <f t="shared" si="148"/>
        <v>0.99999999999999989</v>
      </c>
      <c r="AE97" s="388">
        <f t="shared" si="100"/>
        <v>-4.9888803667255843E-2</v>
      </c>
      <c r="AF97" s="389">
        <f t="shared" si="101"/>
        <v>-3.6971456044635094E-2</v>
      </c>
      <c r="AG97" s="390">
        <f t="shared" si="102"/>
        <v>-4.1128143811995053E-2</v>
      </c>
      <c r="AI97" s="402">
        <f t="shared" si="103"/>
        <v>2.7074608835853486</v>
      </c>
      <c r="AJ97" s="403">
        <f t="shared" si="104"/>
        <v>2.1767996254556228</v>
      </c>
      <c r="AK97" s="404">
        <f t="shared" si="105"/>
        <v>2.3233344972533061</v>
      </c>
      <c r="AL97" s="403">
        <f t="shared" si="106"/>
        <v>2.7919463353389382</v>
      </c>
      <c r="AM97" s="403">
        <f t="shared" si="107"/>
        <v>2.1440898152074093</v>
      </c>
      <c r="AN97" s="404">
        <f t="shared" si="108"/>
        <v>2.3154010791169197</v>
      </c>
      <c r="AO97" s="388">
        <f t="shared" si="127"/>
        <v>3.1204680468627826E-2</v>
      </c>
      <c r="AP97" s="389">
        <f t="shared" si="128"/>
        <v>-1.5026560031388773E-2</v>
      </c>
      <c r="AQ97" s="390">
        <f t="shared" si="129"/>
        <v>-3.4146689362919641E-3</v>
      </c>
    </row>
  </sheetData>
  <mergeCells count="66">
    <mergeCell ref="R5:T5"/>
    <mergeCell ref="H4:M4"/>
    <mergeCell ref="H5:J5"/>
    <mergeCell ref="K5:M5"/>
    <mergeCell ref="U5:W5"/>
    <mergeCell ref="N4:P4"/>
    <mergeCell ref="N5:P5"/>
    <mergeCell ref="AO4:AQ4"/>
    <mergeCell ref="AO5:AQ5"/>
    <mergeCell ref="AI4:AN4"/>
    <mergeCell ref="AI5:AK5"/>
    <mergeCell ref="AL5:AN5"/>
    <mergeCell ref="X5:Z5"/>
    <mergeCell ref="AA5:AC5"/>
    <mergeCell ref="AE37:AG37"/>
    <mergeCell ref="A4:A6"/>
    <mergeCell ref="B4:G4"/>
    <mergeCell ref="B5:D5"/>
    <mergeCell ref="E5:G5"/>
    <mergeCell ref="R4:W4"/>
    <mergeCell ref="A37:A39"/>
    <mergeCell ref="B37:G37"/>
    <mergeCell ref="H37:M37"/>
    <mergeCell ref="N37:P37"/>
    <mergeCell ref="R37:W37"/>
    <mergeCell ref="AE4:AG4"/>
    <mergeCell ref="AE5:AG5"/>
    <mergeCell ref="X4:AC4"/>
    <mergeCell ref="AI37:AN37"/>
    <mergeCell ref="AO37:AQ37"/>
    <mergeCell ref="B38:D38"/>
    <mergeCell ref="E38:G38"/>
    <mergeCell ref="H38:J38"/>
    <mergeCell ref="K38:M38"/>
    <mergeCell ref="N38:P38"/>
    <mergeCell ref="R38:T38"/>
    <mergeCell ref="U38:W38"/>
    <mergeCell ref="X38:Z38"/>
    <mergeCell ref="AA38:AC38"/>
    <mergeCell ref="AE38:AG38"/>
    <mergeCell ref="AI38:AK38"/>
    <mergeCell ref="AL38:AN38"/>
    <mergeCell ref="AO38:AQ38"/>
    <mergeCell ref="X37:AC37"/>
    <mergeCell ref="A66:A68"/>
    <mergeCell ref="B66:G66"/>
    <mergeCell ref="H66:M66"/>
    <mergeCell ref="N66:P66"/>
    <mergeCell ref="R66:W66"/>
    <mergeCell ref="R67:T67"/>
    <mergeCell ref="U67:W67"/>
    <mergeCell ref="B67:D67"/>
    <mergeCell ref="E67:G67"/>
    <mergeCell ref="H67:J67"/>
    <mergeCell ref="K67:M67"/>
    <mergeCell ref="N67:P67"/>
    <mergeCell ref="AO67:AQ67"/>
    <mergeCell ref="X66:AC66"/>
    <mergeCell ref="AE66:AG66"/>
    <mergeCell ref="AI66:AN66"/>
    <mergeCell ref="AO66:AQ66"/>
    <mergeCell ref="AI67:AK67"/>
    <mergeCell ref="AL67:AN67"/>
    <mergeCell ref="X67:Z67"/>
    <mergeCell ref="AA67:AC67"/>
    <mergeCell ref="AE67:AG6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ignoredErrors>
    <ignoredError sqref="H40:M63 X40:AC63 H69:P95 H96:P97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63228B5E-1B22-4683-B9E0-192081A9244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351" id="{0822BA1B-411E-4E1F-984E-3544F86596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58" id="{B47FF87F-7C8A-4CDD-8701-261A8AA44E6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16" id="{539B4083-C97E-498D-ACB0-1E91BE6F047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353" id="{FD7F9DF9-5108-4EAE-ADF7-30F3A62C76A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60" id="{DE27C840-A7FD-4C16-8AFE-5B0F644FB1F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23" id="{55F0F2BA-94C6-498D-851E-AE1B01CE237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355" id="{5E26E2B2-9110-4D30-970A-78E8D8CB9CF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62" id="{A07927AE-1D24-4D84-A093-4AC20E303CB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9" id="{310295A7-2854-44ED-98D6-79D0DE17651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357" id="{17133D98-3F48-4430-9645-49FC28CB98D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64" id="{273E794E-2C67-4C26-8D20-F3EB53C4348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5C42-B3A2-4C57-80CB-B358B3F2BA44}">
  <sheetPr>
    <pageSetUpPr fitToPage="1"/>
  </sheetPr>
  <dimension ref="A1:AG57"/>
  <sheetViews>
    <sheetView showGridLines="0" topLeftCell="A40" workbookViewId="0">
      <selection activeCell="E27" sqref="E27:J3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141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54"/>
      <c r="C5" s="454"/>
      <c r="D5" s="454"/>
      <c r="E5" s="440" t="s">
        <v>202</v>
      </c>
      <c r="F5" s="503"/>
      <c r="G5" s="503"/>
      <c r="H5" s="503"/>
      <c r="I5" s="503"/>
      <c r="J5" s="441"/>
      <c r="L5" s="504" t="s">
        <v>127</v>
      </c>
      <c r="M5" s="503"/>
      <c r="N5" s="503"/>
      <c r="O5" s="503"/>
      <c r="P5" s="503"/>
      <c r="Q5" s="441"/>
      <c r="S5" s="497" t="s">
        <v>152</v>
      </c>
      <c r="T5" s="497"/>
      <c r="U5" s="497"/>
    </row>
    <row r="6" spans="1:33" ht="18.75" customHeight="1">
      <c r="A6" s="480"/>
      <c r="B6" s="455"/>
      <c r="C6" s="455"/>
      <c r="D6" s="455"/>
      <c r="E6" s="505">
        <v>2025</v>
      </c>
      <c r="F6" s="499"/>
      <c r="G6" s="500"/>
      <c r="H6" s="506">
        <v>2026</v>
      </c>
      <c r="I6" s="507"/>
      <c r="J6" s="508"/>
      <c r="L6" s="498">
        <f>E6</f>
        <v>2025</v>
      </c>
      <c r="M6" s="499"/>
      <c r="N6" s="500"/>
      <c r="O6" s="505">
        <f>H6</f>
        <v>2026</v>
      </c>
      <c r="P6" s="499"/>
      <c r="Q6" s="509"/>
      <c r="S6" s="501" t="s">
        <v>126</v>
      </c>
      <c r="T6" s="502" t="s">
        <v>125</v>
      </c>
      <c r="U6" s="455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1" t="s">
        <v>29</v>
      </c>
      <c r="I7" s="352" t="s">
        <v>30</v>
      </c>
      <c r="J7" s="353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7"/>
      <c r="T7" s="445"/>
      <c r="U7" s="491"/>
    </row>
    <row r="8" spans="1:33" ht="24" customHeight="1" thickBot="1">
      <c r="A8" s="12" t="s">
        <v>20</v>
      </c>
      <c r="B8" s="13"/>
      <c r="C8" s="13"/>
      <c r="D8" s="13"/>
      <c r="E8" s="17">
        <v>181990.52999999977</v>
      </c>
      <c r="F8" s="339">
        <v>210761.15000000008</v>
      </c>
      <c r="G8" s="162">
        <v>392751.67999999988</v>
      </c>
      <c r="H8" s="17">
        <v>167674.62999999998</v>
      </c>
      <c r="I8" s="339">
        <v>187864.46999999994</v>
      </c>
      <c r="J8" s="18">
        <v>355539.09999999992</v>
      </c>
      <c r="L8" s="333">
        <f t="shared" ref="L8:Q8" si="0">E8/E16</f>
        <v>0.39343879857773528</v>
      </c>
      <c r="M8" s="342">
        <f t="shared" si="0"/>
        <v>0.35552378830154996</v>
      </c>
      <c r="N8" s="337">
        <f t="shared" si="0"/>
        <v>0.37214156467978443</v>
      </c>
      <c r="O8" s="333">
        <f t="shared" si="0"/>
        <v>0.39083544053946884</v>
      </c>
      <c r="P8" s="342">
        <f t="shared" si="0"/>
        <v>0.32838980862125938</v>
      </c>
      <c r="Q8" s="334">
        <f t="shared" si="0"/>
        <v>0.35515071428187533</v>
      </c>
      <c r="S8" s="324">
        <f t="shared" ref="S8:U19" si="1">(H8-E8)/E8</f>
        <v>-7.8662884272054201E-2</v>
      </c>
      <c r="T8" s="328">
        <f t="shared" si="1"/>
        <v>-0.10863804833101418</v>
      </c>
      <c r="U8" s="164">
        <f t="shared" si="1"/>
        <v>-9.4748366194130532E-2</v>
      </c>
    </row>
    <row r="9" spans="1:33" s="3" customFormat="1" ht="24" customHeight="1">
      <c r="A9" s="46"/>
      <c r="B9" s="177" t="s">
        <v>33</v>
      </c>
      <c r="C9" s="177"/>
      <c r="D9" s="178"/>
      <c r="E9" s="39">
        <v>176086.90999999977</v>
      </c>
      <c r="F9" s="153">
        <v>160095.67000000007</v>
      </c>
      <c r="G9" s="112">
        <v>336182.57999999984</v>
      </c>
      <c r="H9" s="39">
        <v>162435.37999999998</v>
      </c>
      <c r="I9" s="153">
        <v>147579.47999999995</v>
      </c>
      <c r="J9" s="20">
        <v>310014.85999999993</v>
      </c>
      <c r="K9"/>
      <c r="L9" s="344">
        <f t="shared" ref="L9:Q9" si="2">E9/E8</f>
        <v>0.96756083956676209</v>
      </c>
      <c r="M9" s="345">
        <f t="shared" si="2"/>
        <v>0.75960711924375057</v>
      </c>
      <c r="N9" s="346">
        <f t="shared" si="2"/>
        <v>0.85596726155315228</v>
      </c>
      <c r="O9" s="344">
        <f t="shared" si="2"/>
        <v>0.96875347212634377</v>
      </c>
      <c r="P9" s="345">
        <f t="shared" si="2"/>
        <v>0.78556355014867896</v>
      </c>
      <c r="Q9" s="346">
        <f t="shared" si="2"/>
        <v>0.87195714901680288</v>
      </c>
      <c r="R9"/>
      <c r="S9" s="325">
        <f t="shared" si="1"/>
        <v>-7.7527227889908526E-2</v>
      </c>
      <c r="T9" s="329">
        <f t="shared" si="1"/>
        <v>-7.8179441080449663E-2</v>
      </c>
      <c r="U9" s="209">
        <f t="shared" si="1"/>
        <v>-7.7837822530840012E-2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5902.3099999999995</v>
      </c>
      <c r="F10" s="154">
        <v>47613.900000000023</v>
      </c>
      <c r="G10" s="119">
        <v>53516.210000000021</v>
      </c>
      <c r="H10" s="19">
        <v>5172.0800000000017</v>
      </c>
      <c r="I10" s="154">
        <v>38845.229999999981</v>
      </c>
      <c r="J10" s="20">
        <v>44017.309999999983</v>
      </c>
      <c r="L10" s="344">
        <f t="shared" ref="L10:Q10" si="3">E10/E8</f>
        <v>3.2431962256497672E-2</v>
      </c>
      <c r="M10" s="345">
        <f t="shared" si="3"/>
        <v>0.22591402637535429</v>
      </c>
      <c r="N10" s="346">
        <f t="shared" si="3"/>
        <v>0.13625965902933895</v>
      </c>
      <c r="O10" s="344">
        <f t="shared" si="3"/>
        <v>3.0845930597848955E-2</v>
      </c>
      <c r="P10" s="345">
        <f t="shared" si="3"/>
        <v>0.20677262709654462</v>
      </c>
      <c r="Q10" s="346">
        <f t="shared" si="3"/>
        <v>0.12380441419804458</v>
      </c>
      <c r="S10" s="325">
        <f t="shared" si="1"/>
        <v>-0.12371935733636455</v>
      </c>
      <c r="T10" s="329">
        <f t="shared" si="1"/>
        <v>-0.18416197790981284</v>
      </c>
      <c r="U10" s="209">
        <f t="shared" si="1"/>
        <v>-0.17749575315591359</v>
      </c>
    </row>
    <row r="11" spans="1:33" ht="24" customHeight="1" thickBot="1">
      <c r="A11" s="8"/>
      <c r="B11" t="s">
        <v>36</v>
      </c>
      <c r="E11" s="19">
        <v>1.31</v>
      </c>
      <c r="F11" s="154">
        <v>3051.5799999999995</v>
      </c>
      <c r="G11" s="119">
        <v>3052.8899999999994</v>
      </c>
      <c r="H11" s="19">
        <v>67.170000000000016</v>
      </c>
      <c r="I11" s="154">
        <v>1439.7599999999998</v>
      </c>
      <c r="J11" s="20">
        <v>1506.9299999999998</v>
      </c>
      <c r="L11" s="344">
        <f t="shared" ref="L11:Q11" si="4">E11/E8</f>
        <v>7.1981767402952324E-6</v>
      </c>
      <c r="M11" s="345">
        <f t="shared" si="4"/>
        <v>1.4478854380895143E-2</v>
      </c>
      <c r="N11" s="346">
        <f t="shared" si="4"/>
        <v>7.7730794175087945E-3</v>
      </c>
      <c r="O11" s="344">
        <f t="shared" si="4"/>
        <v>4.0059727580731816E-4</v>
      </c>
      <c r="P11" s="345">
        <f t="shared" si="4"/>
        <v>7.6638227547763567E-3</v>
      </c>
      <c r="Q11" s="346">
        <f t="shared" si="4"/>
        <v>4.238436785152463E-3</v>
      </c>
      <c r="S11" s="325">
        <f t="shared" si="1"/>
        <v>50.274809160305352</v>
      </c>
      <c r="T11" s="329">
        <f t="shared" si="1"/>
        <v>-0.52819195302105792</v>
      </c>
      <c r="U11" s="209">
        <f t="shared" si="1"/>
        <v>-0.50639230368601551</v>
      </c>
    </row>
    <row r="12" spans="1:33" ht="24" customHeight="1" thickBot="1">
      <c r="A12" s="12" t="s">
        <v>21</v>
      </c>
      <c r="B12" s="13"/>
      <c r="C12" s="13"/>
      <c r="D12" s="13"/>
      <c r="E12" s="17">
        <v>280573.23</v>
      </c>
      <c r="F12" s="339">
        <v>382057.55</v>
      </c>
      <c r="G12" s="162">
        <v>662630.77999999991</v>
      </c>
      <c r="H12" s="17">
        <v>261341.30000000008</v>
      </c>
      <c r="I12" s="339">
        <v>384213.18000000046</v>
      </c>
      <c r="J12" s="18">
        <v>645554.48000000056</v>
      </c>
      <c r="L12" s="333">
        <f t="shared" ref="L12:Q12" si="5">E12/E16</f>
        <v>0.60656120142226477</v>
      </c>
      <c r="M12" s="342">
        <f t="shared" si="5"/>
        <v>0.64447621169845004</v>
      </c>
      <c r="N12" s="410">
        <f t="shared" si="5"/>
        <v>0.62785843532021568</v>
      </c>
      <c r="O12" s="333">
        <f t="shared" si="5"/>
        <v>0.60916455946053105</v>
      </c>
      <c r="P12" s="342">
        <f t="shared" si="5"/>
        <v>0.67161019137874067</v>
      </c>
      <c r="Q12" s="334">
        <f t="shared" si="5"/>
        <v>0.64484928571812461</v>
      </c>
      <c r="S12" s="326">
        <f t="shared" si="1"/>
        <v>-6.8545135257557913E-2</v>
      </c>
      <c r="T12" s="330">
        <f t="shared" si="1"/>
        <v>5.6421604546238397E-3</v>
      </c>
      <c r="U12" s="327">
        <f t="shared" si="1"/>
        <v>-2.5770459983762525E-2</v>
      </c>
    </row>
    <row r="13" spans="1:33" s="3" customFormat="1" ht="24" customHeight="1">
      <c r="A13" s="46"/>
      <c r="B13" s="3" t="s">
        <v>33</v>
      </c>
      <c r="E13" s="31">
        <v>274186.36999999994</v>
      </c>
      <c r="F13" s="340">
        <v>344896.27999999997</v>
      </c>
      <c r="G13" s="356">
        <v>619082.64999999991</v>
      </c>
      <c r="H13" s="31">
        <v>254981.82000000007</v>
      </c>
      <c r="I13" s="340">
        <v>350439.08000000042</v>
      </c>
      <c r="J13" s="354">
        <v>605420.90000000049</v>
      </c>
      <c r="K13"/>
      <c r="L13" s="335">
        <f>E13/G13</f>
        <v>0.44289138130425715</v>
      </c>
      <c r="M13" s="343">
        <f>F13/G13</f>
        <v>0.5571086186957428</v>
      </c>
      <c r="N13" s="409">
        <f>G13/$G$12</f>
        <v>0.93427994697137373</v>
      </c>
      <c r="O13" s="335">
        <f>H13/J13</f>
        <v>0.42116454849840806</v>
      </c>
      <c r="P13" s="343">
        <f>I13/J13</f>
        <v>0.57883545150159188</v>
      </c>
      <c r="Q13" s="336">
        <f t="shared" ref="Q13:Q15" si="6">O13+P13</f>
        <v>1</v>
      </c>
      <c r="R13"/>
      <c r="S13" s="325">
        <f t="shared" si="1"/>
        <v>-7.0041957227851545E-2</v>
      </c>
      <c r="T13" s="329">
        <f t="shared" si="1"/>
        <v>1.6070918480189041E-2</v>
      </c>
      <c r="U13" s="209">
        <f t="shared" si="1"/>
        <v>-2.2067731990226862E-2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5858.9000000000024</v>
      </c>
      <c r="F14" s="154">
        <v>33203.520000000033</v>
      </c>
      <c r="G14" s="119">
        <v>39062.420000000035</v>
      </c>
      <c r="H14" s="19">
        <v>5976.8900000000031</v>
      </c>
      <c r="I14" s="154">
        <v>31250.759999999991</v>
      </c>
      <c r="J14" s="20">
        <v>37227.649999999994</v>
      </c>
      <c r="L14" s="344">
        <f>E14/G14</f>
        <v>0.14998814717572534</v>
      </c>
      <c r="M14" s="345">
        <f>F14/G14</f>
        <v>0.85001185282427472</v>
      </c>
      <c r="N14" s="409">
        <f t="shared" ref="N14:N15" si="7">G14/$G$12</f>
        <v>5.8950506343819466E-2</v>
      </c>
      <c r="O14" s="344">
        <f>H14/J14</f>
        <v>0.16054975267039429</v>
      </c>
      <c r="P14" s="345">
        <f>I14/J14</f>
        <v>0.83945024732960571</v>
      </c>
      <c r="Q14" s="346">
        <f t="shared" si="6"/>
        <v>1</v>
      </c>
      <c r="S14" s="325">
        <f t="shared" si="1"/>
        <v>2.0138592568571003E-2</v>
      </c>
      <c r="T14" s="329">
        <f t="shared" si="1"/>
        <v>-5.8811836817302503E-2</v>
      </c>
      <c r="U14" s="209">
        <f t="shared" si="1"/>
        <v>-4.697020819498738E-2</v>
      </c>
    </row>
    <row r="15" spans="1:33" ht="24" customHeight="1" thickBot="1">
      <c r="A15" s="8"/>
      <c r="B15" t="s">
        <v>36</v>
      </c>
      <c r="E15" s="19">
        <v>527.96</v>
      </c>
      <c r="F15" s="154">
        <v>3957.7500000000005</v>
      </c>
      <c r="G15" s="119">
        <v>4485.7100000000009</v>
      </c>
      <c r="H15" s="19">
        <v>382.59</v>
      </c>
      <c r="I15" s="154">
        <v>2523.3399999999997</v>
      </c>
      <c r="J15" s="20">
        <v>2905.93</v>
      </c>
      <c r="L15" s="347">
        <f>E15/G15</f>
        <v>0.11769820162248561</v>
      </c>
      <c r="M15" s="348">
        <f>F15/G15</f>
        <v>0.88230179837751432</v>
      </c>
      <c r="N15" s="409">
        <f t="shared" si="7"/>
        <v>6.769546684806887E-3</v>
      </c>
      <c r="O15" s="347">
        <f>H15/J15</f>
        <v>0.13165836754498561</v>
      </c>
      <c r="P15" s="348">
        <f>I15/J15</f>
        <v>0.86834163245501439</v>
      </c>
      <c r="Q15" s="349">
        <f t="shared" si="6"/>
        <v>1</v>
      </c>
      <c r="S15" s="325">
        <f t="shared" si="1"/>
        <v>-0.27534282900219725</v>
      </c>
      <c r="T15" s="329">
        <f t="shared" si="1"/>
        <v>-0.36243067399406242</v>
      </c>
      <c r="U15" s="209">
        <f t="shared" si="1"/>
        <v>-0.35218059125534212</v>
      </c>
    </row>
    <row r="16" spans="1:33" ht="24" customHeight="1" thickBot="1">
      <c r="A16" s="12" t="s">
        <v>12</v>
      </c>
      <c r="B16" s="13"/>
      <c r="C16" s="13"/>
      <c r="D16" s="13"/>
      <c r="E16" s="17">
        <v>462563.75999999972</v>
      </c>
      <c r="F16" s="339">
        <v>592818.70000000007</v>
      </c>
      <c r="G16" s="162">
        <v>1055382.4599999997</v>
      </c>
      <c r="H16" s="17">
        <v>429015.93000000011</v>
      </c>
      <c r="I16" s="339">
        <v>572077.65000000037</v>
      </c>
      <c r="J16" s="18">
        <v>1001093.5800000005</v>
      </c>
      <c r="L16" s="333">
        <f>L8+L12</f>
        <v>1</v>
      </c>
      <c r="M16" s="342">
        <f t="shared" ref="M16:Q16" si="8">M8+M12</f>
        <v>1</v>
      </c>
      <c r="N16" s="410">
        <f t="shared" si="8"/>
        <v>1</v>
      </c>
      <c r="O16" s="333">
        <f t="shared" si="8"/>
        <v>0.99999999999999989</v>
      </c>
      <c r="P16" s="342">
        <f t="shared" si="8"/>
        <v>1</v>
      </c>
      <c r="Q16" s="334">
        <f t="shared" si="8"/>
        <v>1</v>
      </c>
      <c r="S16" s="326">
        <f t="shared" si="1"/>
        <v>-7.252585027413222E-2</v>
      </c>
      <c r="T16" s="330">
        <f t="shared" si="1"/>
        <v>-3.4987172300738313E-2</v>
      </c>
      <c r="U16" s="327">
        <f t="shared" si="1"/>
        <v>-5.1440005929224181E-2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450273.27999999968</v>
      </c>
      <c r="F17" s="341">
        <f t="shared" ref="F17:G19" si="9">F9+F13</f>
        <v>504991.95000000007</v>
      </c>
      <c r="G17" s="323">
        <f t="shared" si="9"/>
        <v>955265.22999999975</v>
      </c>
      <c r="H17" s="180">
        <f>H9+H13</f>
        <v>417417.20000000007</v>
      </c>
      <c r="I17" s="341">
        <f t="shared" ref="I17:J19" si="10">I9+I13</f>
        <v>498018.56000000041</v>
      </c>
      <c r="J17" s="355">
        <f t="shared" si="10"/>
        <v>915435.76000000047</v>
      </c>
      <c r="K17"/>
      <c r="L17" s="335">
        <f t="shared" ref="L17:Q17" si="11">E17/E16</f>
        <v>0.9734296521629795</v>
      </c>
      <c r="M17" s="343">
        <f t="shared" si="11"/>
        <v>0.85184888735797304</v>
      </c>
      <c r="N17" s="338">
        <f t="shared" si="11"/>
        <v>0.90513654168556112</v>
      </c>
      <c r="O17" s="335">
        <f t="shared" si="11"/>
        <v>0.97296433724500619</v>
      </c>
      <c r="P17" s="343">
        <f t="shared" si="11"/>
        <v>0.87054364036070997</v>
      </c>
      <c r="Q17" s="336">
        <f t="shared" si="11"/>
        <v>0.9144357513510375</v>
      </c>
      <c r="R17"/>
      <c r="S17" s="325">
        <f t="shared" si="1"/>
        <v>-7.2969197728098886E-2</v>
      </c>
      <c r="T17" s="329">
        <f t="shared" si="1"/>
        <v>-1.3808913191585854E-2</v>
      </c>
      <c r="U17" s="209">
        <f t="shared" si="1"/>
        <v>-4.1694671541640096E-2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11761.210000000003</v>
      </c>
      <c r="F18" s="154">
        <f t="shared" si="9"/>
        <v>80817.420000000056</v>
      </c>
      <c r="G18" s="119">
        <f t="shared" si="9"/>
        <v>92578.630000000063</v>
      </c>
      <c r="H18" s="19">
        <f>H10+H14</f>
        <v>11148.970000000005</v>
      </c>
      <c r="I18" s="154">
        <f t="shared" si="10"/>
        <v>70095.989999999976</v>
      </c>
      <c r="J18" s="20">
        <f t="shared" si="10"/>
        <v>81244.959999999977</v>
      </c>
      <c r="L18" s="344">
        <f t="shared" ref="L18:Q18" si="12">E18/E16</f>
        <v>2.5426138009601119E-2</v>
      </c>
      <c r="M18" s="345">
        <f t="shared" si="12"/>
        <v>0.13632737968623468</v>
      </c>
      <c r="N18" s="322">
        <f t="shared" si="12"/>
        <v>8.7720455388277052E-2</v>
      </c>
      <c r="O18" s="344">
        <f t="shared" si="12"/>
        <v>2.5987310074942909E-2</v>
      </c>
      <c r="P18" s="345">
        <f t="shared" si="12"/>
        <v>0.12252880356364199</v>
      </c>
      <c r="Q18" s="346">
        <f t="shared" si="12"/>
        <v>8.1156209192750919E-2</v>
      </c>
      <c r="S18" s="325">
        <f t="shared" si="1"/>
        <v>-5.2055868401295259E-2</v>
      </c>
      <c r="T18" s="329">
        <f t="shared" si="1"/>
        <v>-0.1326623641289226</v>
      </c>
      <c r="U18" s="209">
        <f t="shared" si="1"/>
        <v>-0.12242209676250423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529.27</v>
      </c>
      <c r="F19" s="155">
        <f t="shared" si="9"/>
        <v>7009.33</v>
      </c>
      <c r="G19" s="123">
        <f t="shared" si="9"/>
        <v>7538.6</v>
      </c>
      <c r="H19" s="21">
        <f>H11+H15</f>
        <v>449.76</v>
      </c>
      <c r="I19" s="155">
        <f t="shared" si="10"/>
        <v>3963.0999999999995</v>
      </c>
      <c r="J19" s="22">
        <f t="shared" si="10"/>
        <v>4412.8599999999997</v>
      </c>
      <c r="L19" s="347">
        <f t="shared" ref="L19:Q19" si="13">E19/E16</f>
        <v>1.144209827419252E-3</v>
      </c>
      <c r="M19" s="348">
        <f t="shared" si="13"/>
        <v>1.1823732955792384E-2</v>
      </c>
      <c r="N19" s="350">
        <f t="shared" si="13"/>
        <v>7.1430029261619551E-3</v>
      </c>
      <c r="O19" s="347">
        <f t="shared" si="13"/>
        <v>1.0483526800508314E-3</v>
      </c>
      <c r="P19" s="348">
        <f t="shared" si="13"/>
        <v>6.9275560756481168E-3</v>
      </c>
      <c r="Q19" s="349">
        <f t="shared" si="13"/>
        <v>4.4080394562114739E-3</v>
      </c>
      <c r="S19" s="331">
        <f t="shared" si="1"/>
        <v>-0.150225782681807</v>
      </c>
      <c r="T19" s="332">
        <f t="shared" si="1"/>
        <v>-0.43459645929068835</v>
      </c>
      <c r="U19" s="208">
        <f t="shared" si="1"/>
        <v>-0.41463136391372413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54"/>
      <c r="C24" s="454"/>
      <c r="D24" s="454"/>
      <c r="E24" s="440" t="str">
        <f>E5</f>
        <v>jan-ago</v>
      </c>
      <c r="F24" s="503"/>
      <c r="G24" s="503"/>
      <c r="H24" s="503"/>
      <c r="I24" s="503"/>
      <c r="J24" s="441"/>
      <c r="L24" s="504" t="s">
        <v>127</v>
      </c>
      <c r="M24" s="503"/>
      <c r="N24" s="503"/>
      <c r="O24" s="503"/>
      <c r="P24" s="503"/>
      <c r="Q24" s="441"/>
      <c r="S24" s="497" t="s">
        <v>152</v>
      </c>
      <c r="T24" s="497"/>
      <c r="U24" s="497"/>
    </row>
    <row r="25" spans="1:33" ht="18.75" customHeight="1">
      <c r="A25" s="480"/>
      <c r="B25" s="455"/>
      <c r="C25" s="455"/>
      <c r="D25" s="455"/>
      <c r="E25" s="505">
        <f>E6</f>
        <v>2025</v>
      </c>
      <c r="F25" s="499"/>
      <c r="G25" s="500"/>
      <c r="H25" s="506">
        <f>H6</f>
        <v>2026</v>
      </c>
      <c r="I25" s="507"/>
      <c r="J25" s="508"/>
      <c r="L25" s="498">
        <f>E25</f>
        <v>2025</v>
      </c>
      <c r="M25" s="499"/>
      <c r="N25" s="500"/>
      <c r="O25" s="505">
        <f>H25</f>
        <v>2026</v>
      </c>
      <c r="P25" s="499"/>
      <c r="Q25" s="509"/>
      <c r="S25" s="501" t="s">
        <v>126</v>
      </c>
      <c r="T25" s="502" t="s">
        <v>125</v>
      </c>
      <c r="U25" s="455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1" t="s">
        <v>29</v>
      </c>
      <c r="I26" s="352" t="s">
        <v>30</v>
      </c>
      <c r="J26" s="353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7"/>
      <c r="T26" s="445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43555.428999999982</v>
      </c>
      <c r="F27" s="339">
        <v>55643.814999999959</v>
      </c>
      <c r="G27" s="162">
        <v>99199.243999999948</v>
      </c>
      <c r="H27" s="17">
        <v>40501.263999999996</v>
      </c>
      <c r="I27" s="339">
        <v>48652.243999999948</v>
      </c>
      <c r="J27" s="18">
        <v>89153.507999999943</v>
      </c>
      <c r="L27" s="333">
        <f t="shared" ref="L27:Q27" si="14">E27/E35</f>
        <v>0.35017896939810855</v>
      </c>
      <c r="M27" s="342">
        <f t="shared" si="14"/>
        <v>0.30408068077925415</v>
      </c>
      <c r="N27" s="337">
        <f t="shared" si="14"/>
        <v>0.32273478745940121</v>
      </c>
      <c r="O27" s="333">
        <f t="shared" si="14"/>
        <v>0.34526658168372565</v>
      </c>
      <c r="P27" s="342">
        <f t="shared" si="14"/>
        <v>0.28139731865536988</v>
      </c>
      <c r="Q27" s="334">
        <f t="shared" si="14"/>
        <v>0.30721452500260998</v>
      </c>
      <c r="S27" s="324">
        <f t="shared" ref="S27:U38" si="15">(H27-E27)/E27</f>
        <v>-7.0121338949502426E-2</v>
      </c>
      <c r="T27" s="328">
        <f t="shared" si="15"/>
        <v>-0.12564866373738062</v>
      </c>
      <c r="U27" s="164">
        <f t="shared" si="15"/>
        <v>-0.10126827176223248</v>
      </c>
    </row>
    <row r="28" spans="1:33" ht="24" customHeight="1">
      <c r="A28" s="46"/>
      <c r="B28" s="177" t="s">
        <v>33</v>
      </c>
      <c r="C28" s="177"/>
      <c r="D28" s="178"/>
      <c r="E28" s="39">
        <v>42619.442999999985</v>
      </c>
      <c r="F28" s="153">
        <v>46215.508999999962</v>
      </c>
      <c r="G28" s="112">
        <v>88834.951999999947</v>
      </c>
      <c r="H28" s="39">
        <v>39676.853999999992</v>
      </c>
      <c r="I28" s="153">
        <v>41751.91499999995</v>
      </c>
      <c r="J28" s="20">
        <v>81428.768999999942</v>
      </c>
      <c r="L28" s="344">
        <f t="shared" ref="L28:Q28" si="16">E28/E27</f>
        <v>0.97851046306994249</v>
      </c>
      <c r="M28" s="345">
        <f t="shared" si="16"/>
        <v>0.83055967675832432</v>
      </c>
      <c r="N28" s="346">
        <f t="shared" si="16"/>
        <v>0.89552045376474843</v>
      </c>
      <c r="O28" s="344">
        <f t="shared" si="16"/>
        <v>0.97964483281311898</v>
      </c>
      <c r="P28" s="345">
        <f t="shared" si="16"/>
        <v>0.85817038572773729</v>
      </c>
      <c r="Q28" s="346">
        <f t="shared" si="16"/>
        <v>0.91335462649433818</v>
      </c>
      <c r="S28" s="325">
        <f t="shared" si="15"/>
        <v>-6.904334718780801E-2</v>
      </c>
      <c r="T28" s="329">
        <f t="shared" si="15"/>
        <v>-9.6582166821964799E-2</v>
      </c>
      <c r="U28" s="209">
        <f t="shared" si="15"/>
        <v>-8.3370146921450575E-2</v>
      </c>
    </row>
    <row r="29" spans="1:33" ht="24" customHeight="1">
      <c r="A29" s="8"/>
      <c r="B29" t="s">
        <v>37</v>
      </c>
      <c r="E29" s="19">
        <v>934.17999999999938</v>
      </c>
      <c r="F29" s="154">
        <v>8668.6119999999974</v>
      </c>
      <c r="G29" s="119">
        <v>9602.7919999999976</v>
      </c>
      <c r="H29" s="19">
        <v>813.71300000000042</v>
      </c>
      <c r="I29" s="154">
        <v>6577.6539999999968</v>
      </c>
      <c r="J29" s="20">
        <v>7391.3669999999975</v>
      </c>
      <c r="L29" s="344">
        <f t="shared" ref="L29:Q29" si="17">E29/E27</f>
        <v>2.1448072523863781E-2</v>
      </c>
      <c r="M29" s="345">
        <f t="shared" si="17"/>
        <v>0.1557875210389511</v>
      </c>
      <c r="N29" s="346">
        <f t="shared" si="17"/>
        <v>9.680307644280034E-2</v>
      </c>
      <c r="O29" s="344">
        <f t="shared" si="17"/>
        <v>2.0091051973093989E-2</v>
      </c>
      <c r="P29" s="345">
        <f t="shared" si="17"/>
        <v>0.13519734053787949</v>
      </c>
      <c r="Q29" s="346">
        <f t="shared" si="17"/>
        <v>8.2906070280487479E-2</v>
      </c>
      <c r="S29" s="325">
        <f t="shared" si="15"/>
        <v>-0.12895480528377726</v>
      </c>
      <c r="T29" s="329">
        <f t="shared" si="15"/>
        <v>-0.24121024219332934</v>
      </c>
      <c r="U29" s="209">
        <f t="shared" si="15"/>
        <v>-0.23028979488465445</v>
      </c>
    </row>
    <row r="30" spans="1:33" ht="24" customHeight="1" thickBot="1">
      <c r="A30" s="8"/>
      <c r="B30" t="s">
        <v>36</v>
      </c>
      <c r="E30" s="19">
        <v>1.806</v>
      </c>
      <c r="F30" s="154">
        <v>759.69400000000019</v>
      </c>
      <c r="G30" s="119">
        <v>761.50000000000023</v>
      </c>
      <c r="H30" s="19">
        <v>10.696999999999999</v>
      </c>
      <c r="I30" s="154">
        <v>322.6749999999999</v>
      </c>
      <c r="J30" s="20">
        <v>333.3719999999999</v>
      </c>
      <c r="L30" s="344">
        <f t="shared" ref="L30:Q30" si="18">E30/E27</f>
        <v>4.1464406193772094E-5</v>
      </c>
      <c r="M30" s="345">
        <f t="shared" si="18"/>
        <v>1.3652802202724612E-2</v>
      </c>
      <c r="N30" s="346">
        <f t="shared" si="18"/>
        <v>7.676469792451247E-3</v>
      </c>
      <c r="O30" s="344">
        <f t="shared" si="18"/>
        <v>2.6411521378690798E-4</v>
      </c>
      <c r="P30" s="345">
        <f t="shared" si="18"/>
        <v>6.6322737343831508E-3</v>
      </c>
      <c r="Q30" s="346">
        <f t="shared" si="18"/>
        <v>3.7393032251742705E-3</v>
      </c>
      <c r="S30" s="325">
        <f t="shared" si="15"/>
        <v>4.923034330011073</v>
      </c>
      <c r="T30" s="329">
        <f t="shared" si="15"/>
        <v>-0.57525661647979343</v>
      </c>
      <c r="U30" s="209">
        <f t="shared" si="15"/>
        <v>-0.56221667760998051</v>
      </c>
    </row>
    <row r="31" spans="1:33" ht="24" customHeight="1" thickBot="1">
      <c r="A31" s="12" t="s">
        <v>21</v>
      </c>
      <c r="B31" s="13"/>
      <c r="C31" s="13"/>
      <c r="D31" s="13"/>
      <c r="E31" s="17">
        <v>80825.052999999985</v>
      </c>
      <c r="F31" s="339">
        <v>127346.48500000004</v>
      </c>
      <c r="G31" s="162">
        <v>208171.53800000003</v>
      </c>
      <c r="H31" s="17">
        <v>76803.063000000097</v>
      </c>
      <c r="I31" s="339">
        <v>124242.94999999991</v>
      </c>
      <c r="J31" s="18">
        <v>201046.01299999998</v>
      </c>
      <c r="L31" s="333">
        <f t="shared" ref="L31:Q31" si="19">E31/E35</f>
        <v>0.64982103060189145</v>
      </c>
      <c r="M31" s="342">
        <f t="shared" si="19"/>
        <v>0.69591931922074579</v>
      </c>
      <c r="N31" s="334">
        <f t="shared" si="19"/>
        <v>0.67726521254059868</v>
      </c>
      <c r="O31" s="333">
        <f t="shared" si="19"/>
        <v>0.65473341831627441</v>
      </c>
      <c r="P31" s="342">
        <f t="shared" si="19"/>
        <v>0.71860268134463023</v>
      </c>
      <c r="Q31" s="334">
        <f t="shared" si="19"/>
        <v>0.69278547499738974</v>
      </c>
      <c r="S31" s="326">
        <f t="shared" si="15"/>
        <v>-4.9761674761906925E-2</v>
      </c>
      <c r="T31" s="330">
        <f t="shared" si="15"/>
        <v>-2.437079437253516E-2</v>
      </c>
      <c r="U31" s="327">
        <f t="shared" si="15"/>
        <v>-3.422910292376305E-2</v>
      </c>
    </row>
    <row r="32" spans="1:33" ht="24" customHeight="1">
      <c r="A32" s="46"/>
      <c r="B32" s="3" t="s">
        <v>33</v>
      </c>
      <c r="C32" s="3"/>
      <c r="D32" s="3"/>
      <c r="E32" s="19">
        <v>79635.971999999994</v>
      </c>
      <c r="F32" s="154">
        <v>120678.29200000004</v>
      </c>
      <c r="G32" s="119">
        <v>200314.26400000002</v>
      </c>
      <c r="H32" s="19">
        <v>75622.605000000098</v>
      </c>
      <c r="I32" s="154">
        <v>118275.85699999992</v>
      </c>
      <c r="J32" s="20">
        <v>193898.462</v>
      </c>
      <c r="L32" s="335">
        <f>E32/G32</f>
        <v>0.39755517360461151</v>
      </c>
      <c r="M32" s="343">
        <f>F32/G32</f>
        <v>0.60244482639538854</v>
      </c>
      <c r="N32" s="336">
        <f t="shared" ref="N32:N34" si="20">L32+M32</f>
        <v>1</v>
      </c>
      <c r="O32" s="335">
        <f>H32/J32</f>
        <v>0.39001137100303612</v>
      </c>
      <c r="P32" s="343">
        <f>I32/J32</f>
        <v>0.60998862899696393</v>
      </c>
      <c r="Q32" s="336">
        <f t="shared" ref="Q32:Q34" si="21">O32+P32</f>
        <v>1</v>
      </c>
      <c r="S32" s="325">
        <f t="shared" si="15"/>
        <v>-5.0396408798776222E-2</v>
      </c>
      <c r="T32" s="329">
        <f t="shared" si="15"/>
        <v>-1.9907764355830689E-2</v>
      </c>
      <c r="U32" s="209">
        <f t="shared" si="15"/>
        <v>-3.2028682690315176E-2</v>
      </c>
    </row>
    <row r="33" spans="1:21" ht="24" customHeight="1">
      <c r="A33" s="8"/>
      <c r="B33" s="3" t="s">
        <v>37</v>
      </c>
      <c r="D33" s="3"/>
      <c r="E33" s="19">
        <v>1099.1499999999999</v>
      </c>
      <c r="F33" s="154">
        <v>6140.5120000000024</v>
      </c>
      <c r="G33" s="119">
        <v>7239.6620000000021</v>
      </c>
      <c r="H33" s="19">
        <v>1113.6559999999999</v>
      </c>
      <c r="I33" s="154">
        <v>5556.6579999999967</v>
      </c>
      <c r="J33" s="20">
        <v>6670.3139999999967</v>
      </c>
      <c r="L33" s="344">
        <f>E33/G33</f>
        <v>0.15182338622990957</v>
      </c>
      <c r="M33" s="345">
        <f>F33/G33</f>
        <v>0.84817661377009046</v>
      </c>
      <c r="N33" s="346">
        <f t="shared" si="20"/>
        <v>1</v>
      </c>
      <c r="O33" s="344">
        <f>H33/J33</f>
        <v>0.16695705779368114</v>
      </c>
      <c r="P33" s="345">
        <f>I33/J33</f>
        <v>0.8330429422063188</v>
      </c>
      <c r="Q33" s="346">
        <f t="shared" si="21"/>
        <v>1</v>
      </c>
      <c r="S33" s="325">
        <f t="shared" si="15"/>
        <v>1.3197470772870024E-2</v>
      </c>
      <c r="T33" s="329">
        <f t="shared" si="15"/>
        <v>-9.5082299326180855E-2</v>
      </c>
      <c r="U33" s="209">
        <f t="shared" si="15"/>
        <v>-7.8642897969546821E-2</v>
      </c>
    </row>
    <row r="34" spans="1:21" ht="24" customHeight="1" thickBot="1">
      <c r="A34" s="8"/>
      <c r="B34" t="s">
        <v>36</v>
      </c>
      <c r="E34" s="19">
        <v>89.931000000000012</v>
      </c>
      <c r="F34" s="154">
        <v>527.68100000000004</v>
      </c>
      <c r="G34" s="119">
        <v>617.61200000000008</v>
      </c>
      <c r="H34" s="19">
        <v>66.801999999999992</v>
      </c>
      <c r="I34" s="154">
        <v>410.43499999999983</v>
      </c>
      <c r="J34" s="20">
        <v>477.23699999999985</v>
      </c>
      <c r="L34" s="347">
        <f>E34/G34</f>
        <v>0.14561083657700952</v>
      </c>
      <c r="M34" s="348">
        <f>F34/G34</f>
        <v>0.85438916342299043</v>
      </c>
      <c r="N34" s="349">
        <f t="shared" si="20"/>
        <v>1</v>
      </c>
      <c r="O34" s="347">
        <f>H34/J34</f>
        <v>0.13997657348445325</v>
      </c>
      <c r="P34" s="348">
        <f>I34/J34</f>
        <v>0.86002342651554664</v>
      </c>
      <c r="Q34" s="349">
        <f t="shared" si="21"/>
        <v>0.99999999999999989</v>
      </c>
      <c r="S34" s="325">
        <f t="shared" si="15"/>
        <v>-0.25718606487195755</v>
      </c>
      <c r="T34" s="329">
        <f t="shared" si="15"/>
        <v>-0.22219105861306396</v>
      </c>
      <c r="U34" s="209">
        <f t="shared" si="15"/>
        <v>-0.22728671075043913</v>
      </c>
    </row>
    <row r="35" spans="1:21" ht="24" customHeight="1" thickBot="1">
      <c r="A35" s="12" t="s">
        <v>12</v>
      </c>
      <c r="B35" s="13"/>
      <c r="C35" s="13"/>
      <c r="D35" s="13"/>
      <c r="E35" s="17">
        <v>124380.48199999997</v>
      </c>
      <c r="F35" s="339">
        <v>182990.30000000002</v>
      </c>
      <c r="G35" s="162">
        <v>307370.78200000001</v>
      </c>
      <c r="H35" s="17">
        <v>117304.32700000009</v>
      </c>
      <c r="I35" s="339">
        <v>172895.19399999984</v>
      </c>
      <c r="J35" s="18">
        <v>290199.52100000001</v>
      </c>
      <c r="L35" s="333">
        <f>L27+L31</f>
        <v>1</v>
      </c>
      <c r="M35" s="342">
        <f t="shared" ref="M35:Q35" si="22">M27+M31</f>
        <v>1</v>
      </c>
      <c r="N35" s="337">
        <f t="shared" si="22"/>
        <v>0.99999999999999989</v>
      </c>
      <c r="O35" s="333">
        <f t="shared" si="22"/>
        <v>1</v>
      </c>
      <c r="P35" s="342">
        <f t="shared" si="22"/>
        <v>1</v>
      </c>
      <c r="Q35" s="334">
        <f t="shared" si="22"/>
        <v>0.99999999999999978</v>
      </c>
      <c r="S35" s="326">
        <f t="shared" si="15"/>
        <v>-5.689120098441075E-2</v>
      </c>
      <c r="T35" s="330">
        <f t="shared" si="15"/>
        <v>-5.5167437836869899E-2</v>
      </c>
      <c r="U35" s="327">
        <f t="shared" si="15"/>
        <v>-5.5864974830301201E-2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122255.41499999998</v>
      </c>
      <c r="F36" s="341">
        <f t="shared" ref="F36:G38" si="23">F28+F32</f>
        <v>166893.80100000001</v>
      </c>
      <c r="G36" s="323">
        <f t="shared" si="23"/>
        <v>289149.21599999996</v>
      </c>
      <c r="H36" s="180">
        <f>H28+H32</f>
        <v>115299.45900000009</v>
      </c>
      <c r="I36" s="341">
        <f t="shared" ref="I36:J38" si="24">I28+I32</f>
        <v>160027.77199999988</v>
      </c>
      <c r="J36" s="355">
        <f t="shared" si="24"/>
        <v>275327.23099999991</v>
      </c>
      <c r="L36" s="335">
        <f>E36/E35</f>
        <v>0.98291478722521752</v>
      </c>
      <c r="M36" s="343">
        <f t="shared" ref="M36:Q36" si="25">F36/F35</f>
        <v>0.91203632651566768</v>
      </c>
      <c r="N36" s="338">
        <f t="shared" si="25"/>
        <v>0.94071796323178158</v>
      </c>
      <c r="O36" s="335">
        <f t="shared" si="25"/>
        <v>0.98290883165801723</v>
      </c>
      <c r="P36" s="343">
        <f t="shared" si="25"/>
        <v>0.92557675142780449</v>
      </c>
      <c r="Q36" s="336">
        <f t="shared" si="25"/>
        <v>0.94875150052366874</v>
      </c>
      <c r="S36" s="325">
        <f t="shared" si="15"/>
        <v>-5.6896915363625331E-2</v>
      </c>
      <c r="T36" s="329">
        <f t="shared" si="15"/>
        <v>-4.1140108013958683E-2</v>
      </c>
      <c r="U36" s="209">
        <f t="shared" si="15"/>
        <v>-4.7802256534563964E-2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2033.3299999999992</v>
      </c>
      <c r="F37" s="154">
        <f t="shared" si="23"/>
        <v>14809.124</v>
      </c>
      <c r="G37" s="119">
        <f t="shared" si="23"/>
        <v>16842.453999999998</v>
      </c>
      <c r="H37" s="19">
        <f>H29+H33</f>
        <v>1927.3690000000004</v>
      </c>
      <c r="I37" s="154">
        <f t="shared" si="24"/>
        <v>12134.311999999994</v>
      </c>
      <c r="J37" s="20">
        <f t="shared" si="24"/>
        <v>14061.680999999993</v>
      </c>
      <c r="L37" s="344">
        <f>E37/E35</f>
        <v>1.6347661363782139E-2</v>
      </c>
      <c r="M37" s="345">
        <f t="shared" ref="M37:Q37" si="26">F37/F35</f>
        <v>8.0928464514239268E-2</v>
      </c>
      <c r="N37" s="322">
        <f t="shared" si="26"/>
        <v>5.4795234245784613E-2</v>
      </c>
      <c r="O37" s="344">
        <f t="shared" si="26"/>
        <v>1.6430502175763719E-2</v>
      </c>
      <c r="P37" s="345">
        <f t="shared" si="26"/>
        <v>7.0183049738213113E-2</v>
      </c>
      <c r="Q37" s="346">
        <f t="shared" si="26"/>
        <v>4.845521781546977E-2</v>
      </c>
      <c r="S37" s="325">
        <f t="shared" si="15"/>
        <v>-5.2112052642708719E-2</v>
      </c>
      <c r="T37" s="329">
        <f t="shared" si="15"/>
        <v>-0.1806191912499352</v>
      </c>
      <c r="U37" s="209">
        <f t="shared" si="15"/>
        <v>-0.16510497817004607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91.737000000000009</v>
      </c>
      <c r="F38" s="155">
        <f t="shared" si="23"/>
        <v>1287.3750000000002</v>
      </c>
      <c r="G38" s="123">
        <f t="shared" si="23"/>
        <v>1379.1120000000003</v>
      </c>
      <c r="H38" s="21">
        <f>H30+H34</f>
        <v>77.498999999999995</v>
      </c>
      <c r="I38" s="155">
        <f t="shared" si="24"/>
        <v>733.10999999999967</v>
      </c>
      <c r="J38" s="22">
        <f t="shared" si="24"/>
        <v>810.6089999999997</v>
      </c>
      <c r="L38" s="347">
        <f>E38/E35</f>
        <v>7.3755141100032104E-4</v>
      </c>
      <c r="M38" s="348">
        <f t="shared" ref="M38:Q38" si="27">F38/F35</f>
        <v>7.0352089700929507E-3</v>
      </c>
      <c r="N38" s="350">
        <f t="shared" si="27"/>
        <v>4.4868025224336396E-3</v>
      </c>
      <c r="O38" s="347">
        <f t="shared" si="27"/>
        <v>6.6066616621908534E-4</v>
      </c>
      <c r="P38" s="348">
        <f t="shared" si="27"/>
        <v>4.2401988339826283E-3</v>
      </c>
      <c r="Q38" s="349">
        <f t="shared" si="27"/>
        <v>2.7932816608611829E-3</v>
      </c>
      <c r="S38" s="331">
        <f t="shared" si="15"/>
        <v>-0.15520455214362811</v>
      </c>
      <c r="T38" s="332">
        <f t="shared" si="15"/>
        <v>-0.43053888727060913</v>
      </c>
      <c r="U38" s="208">
        <f t="shared" si="15"/>
        <v>-0.41222395280441365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54"/>
      <c r="C43" s="454"/>
      <c r="D43" s="454"/>
      <c r="E43" s="440" t="str">
        <f>E5</f>
        <v>jan-ago</v>
      </c>
      <c r="F43" s="503"/>
      <c r="G43" s="503"/>
      <c r="H43" s="503"/>
      <c r="I43" s="503"/>
      <c r="J43" s="441"/>
      <c r="L43" s="519" t="s">
        <v>152</v>
      </c>
      <c r="M43" s="497"/>
      <c r="N43" s="497"/>
    </row>
    <row r="44" spans="1:21" ht="18.75" customHeight="1">
      <c r="A44" s="480"/>
      <c r="B44" s="455"/>
      <c r="C44" s="455"/>
      <c r="D44" s="455"/>
      <c r="E44" s="505">
        <f>E25</f>
        <v>2025</v>
      </c>
      <c r="F44" s="499"/>
      <c r="G44" s="500"/>
      <c r="H44" s="506">
        <f>H25</f>
        <v>2026</v>
      </c>
      <c r="I44" s="507"/>
      <c r="J44" s="508"/>
      <c r="L44" s="520" t="s">
        <v>126</v>
      </c>
      <c r="M44" s="502" t="s">
        <v>125</v>
      </c>
      <c r="N44" s="455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1" t="s">
        <v>29</v>
      </c>
      <c r="I45" s="352" t="s">
        <v>30</v>
      </c>
      <c r="J45" s="353" t="s">
        <v>12</v>
      </c>
      <c r="L45" s="451"/>
      <c r="M45" s="445"/>
      <c r="N45" s="491"/>
    </row>
    <row r="46" spans="1:21" ht="24" customHeight="1" thickBot="1">
      <c r="A46" s="12" t="s">
        <v>20</v>
      </c>
      <c r="B46" s="13"/>
      <c r="C46" s="13"/>
      <c r="D46" s="13"/>
      <c r="E46" s="357">
        <f>(E27/E8)*10</f>
        <v>2.3932799690181703</v>
      </c>
      <c r="F46" s="358">
        <f t="shared" ref="F46:J46" si="28">(F27/F8)*10</f>
        <v>2.6401362395299106</v>
      </c>
      <c r="G46" s="359">
        <f t="shared" si="28"/>
        <v>2.5257497052590576</v>
      </c>
      <c r="H46" s="357">
        <f t="shared" si="28"/>
        <v>2.4154676232176566</v>
      </c>
      <c r="I46" s="358">
        <f t="shared" si="28"/>
        <v>2.5897522825896759</v>
      </c>
      <c r="J46" s="360">
        <f t="shared" si="28"/>
        <v>2.5075584654402276</v>
      </c>
      <c r="L46" s="364">
        <f>(H46-E46)/E46</f>
        <v>9.2708143162158665E-3</v>
      </c>
      <c r="M46" s="328">
        <f>(I46-F46)/F46</f>
        <v>-1.9083847335547272E-2</v>
      </c>
      <c r="N46" s="164">
        <f>(J46-G46)/G46</f>
        <v>-7.2023129532402183E-3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29">(E28/E9)*10</f>
        <v>2.4203640690838428</v>
      </c>
      <c r="F47" s="156">
        <f t="shared" si="29"/>
        <v>2.8867432204756032</v>
      </c>
      <c r="G47" s="361">
        <f t="shared" si="29"/>
        <v>2.6424614862554741</v>
      </c>
      <c r="H47" s="124">
        <f t="shared" si="29"/>
        <v>2.4426238914206992</v>
      </c>
      <c r="I47" s="156">
        <f t="shared" si="29"/>
        <v>2.8291138442824137</v>
      </c>
      <c r="J47" s="362">
        <f t="shared" si="29"/>
        <v>2.6266085761179307</v>
      </c>
      <c r="L47" s="325">
        <f t="shared" ref="L47:N57" si="30">(H47-E47)/E47</f>
        <v>9.1968900964895794E-3</v>
      </c>
      <c r="M47" s="329">
        <f t="shared" si="30"/>
        <v>-1.9963457707088589E-2</v>
      </c>
      <c r="N47" s="209">
        <f t="shared" si="30"/>
        <v>-5.9992965725331462E-3</v>
      </c>
    </row>
    <row r="48" spans="1:21" ht="24" customHeight="1">
      <c r="A48" s="8"/>
      <c r="B48" t="s">
        <v>37</v>
      </c>
      <c r="E48" s="125">
        <f t="shared" si="29"/>
        <v>1.5827362507221741</v>
      </c>
      <c r="F48" s="157">
        <f t="shared" si="29"/>
        <v>1.8206053274358944</v>
      </c>
      <c r="G48" s="363">
        <f t="shared" si="29"/>
        <v>1.7943707149665484</v>
      </c>
      <c r="H48" s="125">
        <f t="shared" si="29"/>
        <v>1.5732799956690542</v>
      </c>
      <c r="I48" s="157">
        <f t="shared" si="29"/>
        <v>1.6932977356550598</v>
      </c>
      <c r="J48" s="362">
        <f t="shared" si="29"/>
        <v>1.6791955255784599</v>
      </c>
      <c r="L48" s="325">
        <f t="shared" si="30"/>
        <v>-5.9746246721809441E-3</v>
      </c>
      <c r="M48" s="329">
        <f t="shared" si="30"/>
        <v>-6.9925969051256254E-2</v>
      </c>
      <c r="N48" s="209">
        <f t="shared" si="30"/>
        <v>-6.4186953357760146E-2</v>
      </c>
    </row>
    <row r="49" spans="1:14" ht="24" customHeight="1" thickBot="1">
      <c r="A49" s="8"/>
      <c r="B49" t="s">
        <v>36</v>
      </c>
      <c r="E49" s="125"/>
      <c r="F49" s="157">
        <f t="shared" si="29"/>
        <v>2.4895103520143675</v>
      </c>
      <c r="G49" s="363">
        <f t="shared" si="29"/>
        <v>2.4943578052271795</v>
      </c>
      <c r="H49" s="125">
        <f t="shared" si="29"/>
        <v>1.5925264254875684</v>
      </c>
      <c r="I49" s="157">
        <f t="shared" si="29"/>
        <v>2.2411721398010775</v>
      </c>
      <c r="J49" s="362">
        <f t="shared" si="29"/>
        <v>2.2122593617487203</v>
      </c>
      <c r="L49" s="325"/>
      <c r="M49" s="329">
        <f t="shared" si="30"/>
        <v>-9.9753837943412887E-2</v>
      </c>
      <c r="N49" s="209">
        <f t="shared" si="30"/>
        <v>-0.1130946181366977</v>
      </c>
    </row>
    <row r="50" spans="1:14" ht="24" customHeight="1" thickBot="1">
      <c r="A50" s="12" t="s">
        <v>21</v>
      </c>
      <c r="B50" s="13"/>
      <c r="C50" s="13"/>
      <c r="D50" s="13"/>
      <c r="E50" s="357">
        <f t="shared" si="29"/>
        <v>2.8807114990977571</v>
      </c>
      <c r="F50" s="358">
        <f t="shared" si="29"/>
        <v>3.3331754600844832</v>
      </c>
      <c r="G50" s="359">
        <f t="shared" si="29"/>
        <v>3.1415917322766092</v>
      </c>
      <c r="H50" s="357">
        <f t="shared" si="29"/>
        <v>2.9388031283230043</v>
      </c>
      <c r="I50" s="358">
        <f t="shared" si="29"/>
        <v>3.2336982817715878</v>
      </c>
      <c r="J50" s="360">
        <f t="shared" si="29"/>
        <v>3.1143152007867685</v>
      </c>
      <c r="L50" s="326">
        <f t="shared" si="30"/>
        <v>2.0165722684635901E-2</v>
      </c>
      <c r="M50" s="330">
        <f t="shared" si="30"/>
        <v>-2.9844566991494053E-2</v>
      </c>
      <c r="N50" s="327">
        <f t="shared" si="30"/>
        <v>-8.6823921802449636E-3</v>
      </c>
    </row>
    <row r="51" spans="1:14" ht="24" customHeight="1">
      <c r="A51" s="46"/>
      <c r="B51" s="3" t="s">
        <v>33</v>
      </c>
      <c r="C51" s="3"/>
      <c r="D51" s="3"/>
      <c r="E51" s="125">
        <f t="shared" si="29"/>
        <v>2.9044467819461635</v>
      </c>
      <c r="F51" s="157">
        <f t="shared" si="29"/>
        <v>3.498973430504964</v>
      </c>
      <c r="G51" s="363">
        <f t="shared" si="29"/>
        <v>3.2356627019025659</v>
      </c>
      <c r="H51" s="125">
        <f t="shared" si="29"/>
        <v>2.9658037973060223</v>
      </c>
      <c r="I51" s="157">
        <f t="shared" si="29"/>
        <v>3.375076118793594</v>
      </c>
      <c r="J51" s="362">
        <f t="shared" si="29"/>
        <v>3.2027051263013857</v>
      </c>
      <c r="L51" s="325">
        <f t="shared" si="30"/>
        <v>2.1125198692311976E-2</v>
      </c>
      <c r="M51" s="329">
        <f t="shared" si="30"/>
        <v>-3.5409617755653947E-2</v>
      </c>
      <c r="N51" s="209">
        <f t="shared" si="30"/>
        <v>-1.0185726584480255E-2</v>
      </c>
    </row>
    <row r="52" spans="1:14" ht="24" customHeight="1">
      <c r="A52" s="8"/>
      <c r="B52" s="3" t="s">
        <v>37</v>
      </c>
      <c r="D52" s="3"/>
      <c r="E52" s="125">
        <f t="shared" si="29"/>
        <v>1.8760347505504436</v>
      </c>
      <c r="F52" s="157">
        <f t="shared" si="29"/>
        <v>1.8493557309586441</v>
      </c>
      <c r="G52" s="363">
        <f t="shared" si="29"/>
        <v>1.8533572676756833</v>
      </c>
      <c r="H52" s="125">
        <f t="shared" si="29"/>
        <v>1.8632700283926915</v>
      </c>
      <c r="I52" s="157">
        <f t="shared" si="29"/>
        <v>1.7780873169164522</v>
      </c>
      <c r="J52" s="362">
        <f t="shared" si="29"/>
        <v>1.791763380175756</v>
      </c>
      <c r="L52" s="325">
        <f t="shared" si="30"/>
        <v>-6.8040968612158E-3</v>
      </c>
      <c r="M52" s="329">
        <f t="shared" si="30"/>
        <v>-3.8536887657221477E-2</v>
      </c>
      <c r="N52" s="209">
        <f t="shared" si="30"/>
        <v>-3.3233682773517778E-2</v>
      </c>
    </row>
    <row r="53" spans="1:14" ht="24" customHeight="1" thickBot="1">
      <c r="A53" s="8"/>
      <c r="B53" t="s">
        <v>36</v>
      </c>
      <c r="E53" s="125">
        <f t="shared" si="29"/>
        <v>1.7033676793696493</v>
      </c>
      <c r="F53" s="157">
        <f t="shared" si="29"/>
        <v>1.3332853262586064</v>
      </c>
      <c r="G53" s="363">
        <f t="shared" si="29"/>
        <v>1.3768433536719937</v>
      </c>
      <c r="H53" s="125">
        <f t="shared" si="29"/>
        <v>1.7460466818264984</v>
      </c>
      <c r="I53" s="157">
        <f t="shared" si="29"/>
        <v>1.6265544873065061</v>
      </c>
      <c r="J53" s="362">
        <f t="shared" si="29"/>
        <v>1.642286634571376</v>
      </c>
      <c r="L53" s="325">
        <f t="shared" si="30"/>
        <v>2.5055660603260321E-2</v>
      </c>
      <c r="M53" s="329">
        <f t="shared" si="30"/>
        <v>0.21995979050549955</v>
      </c>
      <c r="N53" s="209">
        <f t="shared" si="30"/>
        <v>0.19279119893447152</v>
      </c>
    </row>
    <row r="54" spans="1:14" ht="24" customHeight="1" thickBot="1">
      <c r="A54" s="12" t="s">
        <v>12</v>
      </c>
      <c r="B54" s="13"/>
      <c r="C54" s="13"/>
      <c r="D54" s="13"/>
      <c r="E54" s="357">
        <f t="shared" si="29"/>
        <v>2.6889370235143377</v>
      </c>
      <c r="F54" s="358">
        <f t="shared" si="29"/>
        <v>3.0867835309513687</v>
      </c>
      <c r="G54" s="359">
        <f t="shared" si="29"/>
        <v>2.912411316746728</v>
      </c>
      <c r="H54" s="357">
        <f t="shared" si="29"/>
        <v>2.7342650656352099</v>
      </c>
      <c r="I54" s="358">
        <f t="shared" si="29"/>
        <v>3.0222329783378137</v>
      </c>
      <c r="J54" s="360">
        <f t="shared" si="29"/>
        <v>2.8988251128331068</v>
      </c>
      <c r="L54" s="326">
        <f t="shared" si="30"/>
        <v>1.6857234559413424E-2</v>
      </c>
      <c r="M54" s="330">
        <f t="shared" si="30"/>
        <v>-2.0911914284335992E-2</v>
      </c>
      <c r="N54" s="327">
        <f t="shared" si="30"/>
        <v>-4.6649330867171244E-3</v>
      </c>
    </row>
    <row r="55" spans="1:14" ht="24" customHeight="1">
      <c r="A55" s="179"/>
      <c r="B55" s="177" t="s">
        <v>33</v>
      </c>
      <c r="C55" s="177"/>
      <c r="D55" s="178"/>
      <c r="E55" s="124">
        <f t="shared" si="29"/>
        <v>2.7151381267838071</v>
      </c>
      <c r="F55" s="156">
        <f t="shared" si="29"/>
        <v>3.304880424331516</v>
      </c>
      <c r="G55" s="361">
        <f t="shared" si="29"/>
        <v>3.0268998276007597</v>
      </c>
      <c r="H55" s="124">
        <f t="shared" si="29"/>
        <v>2.7622114996698768</v>
      </c>
      <c r="I55" s="156">
        <f t="shared" si="29"/>
        <v>3.2132893199803587</v>
      </c>
      <c r="J55" s="365">
        <f t="shared" si="29"/>
        <v>3.0076084312022044</v>
      </c>
      <c r="L55" s="325">
        <f t="shared" si="30"/>
        <v>1.7337376843449975E-2</v>
      </c>
      <c r="M55" s="329">
        <f t="shared" si="30"/>
        <v>-2.7713893572922095E-2</v>
      </c>
      <c r="N55" s="209">
        <f t="shared" si="30"/>
        <v>-6.3733184106876716E-3</v>
      </c>
    </row>
    <row r="56" spans="1:14" ht="24" customHeight="1">
      <c r="A56" s="8"/>
      <c r="B56" s="3" t="s">
        <v>37</v>
      </c>
      <c r="C56" s="3"/>
      <c r="D56" s="183"/>
      <c r="E56" s="125">
        <f t="shared" si="29"/>
        <v>1.7288442260617731</v>
      </c>
      <c r="F56" s="157">
        <f t="shared" si="29"/>
        <v>1.8324173179495198</v>
      </c>
      <c r="G56" s="363">
        <f t="shared" si="29"/>
        <v>1.8192593690358116</v>
      </c>
      <c r="H56" s="125">
        <f t="shared" si="29"/>
        <v>1.7287417582072599</v>
      </c>
      <c r="I56" s="157">
        <f t="shared" si="29"/>
        <v>1.7310993111018189</v>
      </c>
      <c r="J56" s="362">
        <f t="shared" si="29"/>
        <v>1.7307757921229818</v>
      </c>
      <c r="L56" s="325">
        <f t="shared" si="30"/>
        <v>-5.9269570368751169E-5</v>
      </c>
      <c r="M56" s="329">
        <f t="shared" si="30"/>
        <v>-5.52919937261213E-2</v>
      </c>
      <c r="N56" s="209">
        <f t="shared" si="30"/>
        <v>-4.8637142355202043E-2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si="29"/>
        <v>1.7332741322954259</v>
      </c>
      <c r="F57" s="158">
        <f t="shared" si="29"/>
        <v>1.8366591386052593</v>
      </c>
      <c r="G57" s="366">
        <f t="shared" si="29"/>
        <v>1.8294006844772244</v>
      </c>
      <c r="H57" s="126">
        <f t="shared" si="29"/>
        <v>1.7231189967982923</v>
      </c>
      <c r="I57" s="158">
        <f t="shared" si="29"/>
        <v>1.8498397718957378</v>
      </c>
      <c r="J57" s="367">
        <f t="shared" si="29"/>
        <v>1.8369243529139825</v>
      </c>
      <c r="L57" s="331">
        <f t="shared" si="30"/>
        <v>-5.8589321261518536E-3</v>
      </c>
      <c r="M57" s="332">
        <f t="shared" si="30"/>
        <v>7.1764177758578077E-3</v>
      </c>
      <c r="N57" s="208">
        <f t="shared" si="30"/>
        <v>4.1126410963971526E-3</v>
      </c>
    </row>
  </sheetData>
  <mergeCells count="30"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43:D45"/>
    <mergeCell ref="E43:J43"/>
    <mergeCell ref="L43:N43"/>
    <mergeCell ref="E44:G44"/>
    <mergeCell ref="H44:J44"/>
    <mergeCell ref="L44:L45"/>
    <mergeCell ref="M44:M45"/>
    <mergeCell ref="N44:N4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E50:J57 L50:N57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BAC7F584-806A-402B-BF32-14CD8C18D47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EDB4853A-363D-4758-983D-1C93847321C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C8BB30D2-7DF5-401B-9883-1AAB2A56C03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B7182A91-EA14-4FC7-8D6A-93AF376D5AB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2C405C41-667A-4CD7-8D84-2039E7113EC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D5C2D83B-8AA8-40D3-BF29-072C3F3A0BB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1E87-D665-4F68-8B5E-988BF66857C1}">
  <sheetPr>
    <pageSetUpPr fitToPage="1"/>
  </sheetPr>
  <dimension ref="A1:AQ97"/>
  <sheetViews>
    <sheetView showGridLines="0" topLeftCell="J1" zoomScaleNormal="100" workbookViewId="0">
      <selection activeCell="R97" sqref="R97:W97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142</v>
      </c>
    </row>
    <row r="3" spans="1:43" ht="8.25" customHeight="1" thickBot="1"/>
    <row r="4" spans="1:43">
      <c r="A4" s="494" t="s">
        <v>3</v>
      </c>
      <c r="B4" s="440" t="s">
        <v>132</v>
      </c>
      <c r="C4" s="503"/>
      <c r="D4" s="503"/>
      <c r="E4" s="503"/>
      <c r="F4" s="503"/>
      <c r="G4" s="526"/>
      <c r="H4" s="503" t="s">
        <v>134</v>
      </c>
      <c r="I4" s="503"/>
      <c r="J4" s="503"/>
      <c r="K4" s="503"/>
      <c r="L4" s="503"/>
      <c r="M4" s="526"/>
      <c r="N4" s="497" t="s">
        <v>152</v>
      </c>
      <c r="O4" s="497"/>
      <c r="P4" s="497"/>
      <c r="R4" s="504" t="s">
        <v>133</v>
      </c>
      <c r="S4" s="503"/>
      <c r="T4" s="503"/>
      <c r="U4" s="503"/>
      <c r="V4" s="503"/>
      <c r="W4" s="526"/>
      <c r="X4" s="503" t="s">
        <v>135</v>
      </c>
      <c r="Y4" s="503"/>
      <c r="Z4" s="503"/>
      <c r="AA4" s="503"/>
      <c r="AB4" s="503"/>
      <c r="AC4" s="441"/>
      <c r="AE4" s="497" t="s">
        <v>152</v>
      </c>
      <c r="AF4" s="497"/>
      <c r="AG4" s="497"/>
      <c r="AI4" s="487" t="s">
        <v>138</v>
      </c>
      <c r="AJ4" s="486"/>
      <c r="AK4" s="486"/>
      <c r="AL4" s="486"/>
      <c r="AM4" s="486"/>
      <c r="AN4" s="485"/>
      <c r="AO4" s="497" t="s">
        <v>152</v>
      </c>
      <c r="AP4" s="497"/>
      <c r="AQ4" s="497"/>
    </row>
    <row r="5" spans="1:43">
      <c r="A5" s="495"/>
      <c r="B5" s="525" t="s">
        <v>205</v>
      </c>
      <c r="C5" s="499"/>
      <c r="D5" s="500"/>
      <c r="E5" s="532" t="s">
        <v>178</v>
      </c>
      <c r="F5" s="507"/>
      <c r="G5" s="531"/>
      <c r="H5" s="533" t="str">
        <f>B5</f>
        <v>jan-ago 2025</v>
      </c>
      <c r="I5" s="499"/>
      <c r="J5" s="500"/>
      <c r="K5" s="525" t="str">
        <f>E5</f>
        <v>jan-jul 26</v>
      </c>
      <c r="L5" s="499"/>
      <c r="M5" s="500"/>
      <c r="N5" s="505" t="s">
        <v>136</v>
      </c>
      <c r="O5" s="499"/>
      <c r="P5" s="509"/>
      <c r="R5" s="529" t="str">
        <f>H5</f>
        <v>jan-ago 2025</v>
      </c>
      <c r="S5" s="499"/>
      <c r="T5" s="500"/>
      <c r="U5" s="530" t="str">
        <f>K5</f>
        <v>jan-jul 26</v>
      </c>
      <c r="V5" s="507"/>
      <c r="W5" s="531"/>
      <c r="X5" s="533" t="str">
        <f>R5</f>
        <v>jan-ago 2025</v>
      </c>
      <c r="Y5" s="499"/>
      <c r="Z5" s="500"/>
      <c r="AA5" s="525" t="str">
        <f>U5</f>
        <v>jan-jul 26</v>
      </c>
      <c r="AB5" s="499"/>
      <c r="AC5" s="509"/>
      <c r="AE5" s="498" t="s">
        <v>137</v>
      </c>
      <c r="AF5" s="499"/>
      <c r="AG5" s="509"/>
      <c r="AI5" s="521" t="str">
        <f>X5</f>
        <v>jan-ago 2025</v>
      </c>
      <c r="AJ5" s="522"/>
      <c r="AK5" s="542"/>
      <c r="AL5" s="523" t="str">
        <f>AA5</f>
        <v>jan-jul 26</v>
      </c>
      <c r="AM5" s="522"/>
      <c r="AN5" s="524"/>
      <c r="AO5" s="499" t="s">
        <v>138</v>
      </c>
      <c r="AP5" s="499"/>
      <c r="AQ5" s="509"/>
    </row>
    <row r="6" spans="1:43" ht="19.5" customHeight="1" thickBot="1">
      <c r="A6" s="496"/>
      <c r="B6" s="99" t="s">
        <v>29</v>
      </c>
      <c r="C6" s="135" t="s">
        <v>30</v>
      </c>
      <c r="D6" s="263" t="s">
        <v>12</v>
      </c>
      <c r="E6" s="159" t="s">
        <v>29</v>
      </c>
      <c r="F6" s="352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1" t="s">
        <v>29</v>
      </c>
      <c r="V6" s="352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6" t="s">
        <v>29</v>
      </c>
      <c r="AJ6" s="135" t="s">
        <v>30</v>
      </c>
      <c r="AK6" s="263" t="s">
        <v>12</v>
      </c>
      <c r="AL6" s="407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166</v>
      </c>
      <c r="B7" s="39">
        <v>52298.910000000018</v>
      </c>
      <c r="C7" s="369">
        <v>85298.730000000025</v>
      </c>
      <c r="D7" s="374">
        <v>137597.64000000004</v>
      </c>
      <c r="E7" s="39">
        <v>49284.429999999986</v>
      </c>
      <c r="F7" s="378">
        <v>91368.070000000065</v>
      </c>
      <c r="G7" s="376">
        <v>140652.50000000006</v>
      </c>
      <c r="H7" s="344">
        <f t="shared" ref="H7:H32" si="0">B7/$B$33</f>
        <v>0.1130631375013036</v>
      </c>
      <c r="I7" s="322">
        <f t="shared" ref="I7:I32" si="1">C7/$C$33</f>
        <v>0.14388670600303258</v>
      </c>
      <c r="J7" s="397">
        <f t="shared" ref="J7:J32" si="2">D7/$D$33</f>
        <v>0.13037703886039567</v>
      </c>
      <c r="K7" s="322">
        <f t="shared" ref="K7:K32" si="3">E7/$E$33</f>
        <v>0.11487785546797762</v>
      </c>
      <c r="L7" s="322">
        <f t="shared" ref="L7:L32" si="4">F7/$F$33</f>
        <v>0.15971270683271765</v>
      </c>
      <c r="M7" s="398">
        <f t="shared" ref="M7:M32" si="5">G7/$G$33</f>
        <v>0.14049885326404762</v>
      </c>
      <c r="N7" s="391">
        <f t="shared" ref="N7:P33" si="6">(E7-B7)/B7</f>
        <v>-5.763944219870034E-2</v>
      </c>
      <c r="O7" s="392">
        <f t="shared" si="6"/>
        <v>7.1153931600154402E-2</v>
      </c>
      <c r="P7" s="381">
        <f t="shared" si="6"/>
        <v>2.2201398221655649E-2</v>
      </c>
      <c r="R7" s="400">
        <v>15411.948999999999</v>
      </c>
      <c r="S7" s="368">
        <v>29693.364000000001</v>
      </c>
      <c r="T7" s="373">
        <v>45105.313000000002</v>
      </c>
      <c r="U7" s="39">
        <v>14455.546</v>
      </c>
      <c r="V7" s="112">
        <v>30421.249999999996</v>
      </c>
      <c r="W7" s="379">
        <v>44876.795999999995</v>
      </c>
      <c r="X7" s="344">
        <f>R7/$R$33</f>
        <v>0.12390970634765663</v>
      </c>
      <c r="Y7" s="322">
        <f>S7/$S$33</f>
        <v>0.16226742073213715</v>
      </c>
      <c r="Z7" s="397">
        <f>T7/$T$33</f>
        <v>0.1467456103228445</v>
      </c>
      <c r="AA7" s="322">
        <f>U7/$U$33</f>
        <v>0.12323114048469844</v>
      </c>
      <c r="AB7" s="322">
        <f>V7/$V$33</f>
        <v>0.17595197007037677</v>
      </c>
      <c r="AC7" s="398">
        <f>W7/$W$33</f>
        <v>0.1546411787495679</v>
      </c>
      <c r="AE7" s="391">
        <f t="shared" ref="AE7:AG33" si="7">(U7-R7)/R7</f>
        <v>-6.2055941140215197E-2</v>
      </c>
      <c r="AF7" s="392">
        <f t="shared" si="7"/>
        <v>2.4513423268579301E-2</v>
      </c>
      <c r="AG7" s="381">
        <f t="shared" si="7"/>
        <v>-5.0662989524095994E-3</v>
      </c>
      <c r="AI7" s="27">
        <f t="shared" ref="AI7:AN22" si="8">(R7/B7)*10</f>
        <v>2.9468967900095802</v>
      </c>
      <c r="AJ7" s="28">
        <f t="shared" si="8"/>
        <v>3.4811027080942463</v>
      </c>
      <c r="AK7" s="405">
        <f t="shared" si="8"/>
        <v>3.278058620772855</v>
      </c>
      <c r="AL7" s="28">
        <f t="shared" si="8"/>
        <v>2.9330857635971452</v>
      </c>
      <c r="AM7" s="28">
        <f t="shared" si="8"/>
        <v>3.3295274815370375</v>
      </c>
      <c r="AN7" s="401">
        <f t="shared" si="8"/>
        <v>3.1906148842004214</v>
      </c>
      <c r="AO7" s="382">
        <f t="shared" ref="AO7:AQ18" si="9">(AL7-AI7)/AI7</f>
        <v>-4.6866339056245076E-3</v>
      </c>
      <c r="AP7" s="380">
        <f t="shared" si="9"/>
        <v>-4.3542302329881467E-2</v>
      </c>
      <c r="AQ7" s="381">
        <f t="shared" si="9"/>
        <v>-2.6675464562563981E-2</v>
      </c>
    </row>
    <row r="8" spans="1:43" ht="20.100000000000001" customHeight="1">
      <c r="A8" s="8" t="s">
        <v>165</v>
      </c>
      <c r="B8" s="19">
        <v>58096.539999999986</v>
      </c>
      <c r="C8" s="370">
        <v>53423.62</v>
      </c>
      <c r="D8" s="374">
        <v>111520.15999999999</v>
      </c>
      <c r="E8" s="19">
        <v>58304.6</v>
      </c>
      <c r="F8" s="368">
        <v>46803.86</v>
      </c>
      <c r="G8" s="376">
        <v>105108.45999999999</v>
      </c>
      <c r="H8" s="344">
        <f t="shared" si="0"/>
        <v>0.12559682583002171</v>
      </c>
      <c r="I8" s="322">
        <f t="shared" si="1"/>
        <v>9.0117973673907323E-2</v>
      </c>
      <c r="J8" s="398">
        <f t="shared" si="2"/>
        <v>0.10566800589049011</v>
      </c>
      <c r="K8" s="322">
        <f t="shared" si="3"/>
        <v>0.13590311203595637</v>
      </c>
      <c r="L8" s="322">
        <f t="shared" si="4"/>
        <v>8.1813823700331592E-2</v>
      </c>
      <c r="M8" s="398">
        <f t="shared" si="5"/>
        <v>0.10499364105401618</v>
      </c>
      <c r="N8" s="393">
        <f t="shared" si="6"/>
        <v>3.5812803998312511E-3</v>
      </c>
      <c r="O8" s="394">
        <f t="shared" si="6"/>
        <v>-0.12391073461513843</v>
      </c>
      <c r="P8" s="385">
        <f t="shared" si="6"/>
        <v>-5.749364061170642E-2</v>
      </c>
      <c r="R8" s="400">
        <v>17241.786</v>
      </c>
      <c r="S8" s="368">
        <v>16372.302999999991</v>
      </c>
      <c r="T8" s="373">
        <v>33614.088999999993</v>
      </c>
      <c r="U8" s="19">
        <v>16998.035</v>
      </c>
      <c r="V8" s="119">
        <v>14321.164999999999</v>
      </c>
      <c r="W8" s="374">
        <v>31319.199999999997</v>
      </c>
      <c r="X8" s="344">
        <f t="shared" ref="X8:X32" si="10">R8/$R$33</f>
        <v>0.13862131519959853</v>
      </c>
      <c r="Y8" s="322">
        <f t="shared" ref="Y8:Y32" si="11">S8/$S$33</f>
        <v>8.9470879057523753E-2</v>
      </c>
      <c r="Z8" s="398">
        <f t="shared" ref="Z8:Z32" si="12">T8/$T$33</f>
        <v>0.10936006598050682</v>
      </c>
      <c r="AA8" s="322">
        <f t="shared" ref="AA8:AA32" si="13">U8/$U$33</f>
        <v>0.14490543899544306</v>
      </c>
      <c r="AB8" s="322">
        <f t="shared" ref="AB8:AB32" si="14">V8/$V$33</f>
        <v>8.2831481134171922E-2</v>
      </c>
      <c r="AC8" s="398">
        <f t="shared" ref="AC8:AC32" si="15">W8/$W$33</f>
        <v>0.10792298999004891</v>
      </c>
      <c r="AE8" s="393">
        <f t="shared" si="7"/>
        <v>-1.4137224531147772E-2</v>
      </c>
      <c r="AF8" s="394">
        <f t="shared" si="7"/>
        <v>-0.12528096994051435</v>
      </c>
      <c r="AG8" s="385">
        <f t="shared" si="7"/>
        <v>-6.8271640501695471E-2</v>
      </c>
      <c r="AI8" s="27">
        <f t="shared" si="8"/>
        <v>2.9677819023301568</v>
      </c>
      <c r="AJ8" s="28">
        <f t="shared" si="8"/>
        <v>3.0646187959557949</v>
      </c>
      <c r="AK8" s="401">
        <f t="shared" si="8"/>
        <v>3.014171518405282</v>
      </c>
      <c r="AL8" s="28">
        <f t="shared" si="8"/>
        <v>2.9153848924441639</v>
      </c>
      <c r="AM8" s="28">
        <f t="shared" si="8"/>
        <v>3.0598256212201296</v>
      </c>
      <c r="AN8" s="401">
        <f t="shared" si="8"/>
        <v>2.9797030610095514</v>
      </c>
      <c r="AO8" s="383">
        <f t="shared" si="9"/>
        <v>-1.7655276435526942E-2</v>
      </c>
      <c r="AP8" s="384">
        <f t="shared" si="9"/>
        <v>-1.5640361998662284E-3</v>
      </c>
      <c r="AQ8" s="385">
        <f t="shared" si="9"/>
        <v>-1.1435466490628547E-2</v>
      </c>
    </row>
    <row r="9" spans="1:43" ht="20.100000000000001" customHeight="1">
      <c r="A9" s="8" t="s">
        <v>212</v>
      </c>
      <c r="B9" s="19">
        <v>28567.079999999994</v>
      </c>
      <c r="C9" s="370">
        <v>57631.610000000008</v>
      </c>
      <c r="D9" s="374">
        <v>86198.69</v>
      </c>
      <c r="E9" s="19">
        <v>33074.019999999997</v>
      </c>
      <c r="F9" s="368">
        <v>73716.140000000014</v>
      </c>
      <c r="G9" s="376">
        <v>106790.16</v>
      </c>
      <c r="H9" s="344">
        <f t="shared" si="0"/>
        <v>6.1758145514901518E-2</v>
      </c>
      <c r="I9" s="322">
        <f t="shared" si="1"/>
        <v>9.7216248407818395E-2</v>
      </c>
      <c r="J9" s="398">
        <f t="shared" si="2"/>
        <v>8.1675310389372938E-2</v>
      </c>
      <c r="K9" s="322">
        <f t="shared" si="3"/>
        <v>7.7092755040587907E-2</v>
      </c>
      <c r="L9" s="322">
        <f t="shared" si="4"/>
        <v>0.12885687808289664</v>
      </c>
      <c r="M9" s="398">
        <f t="shared" si="5"/>
        <v>0.1066735039895072</v>
      </c>
      <c r="N9" s="393">
        <f t="shared" si="6"/>
        <v>0.15776691212402538</v>
      </c>
      <c r="O9" s="394">
        <f t="shared" si="6"/>
        <v>0.2790921509914438</v>
      </c>
      <c r="P9" s="385">
        <f t="shared" si="6"/>
        <v>0.23888379278153765</v>
      </c>
      <c r="R9" s="400">
        <v>9022.8130000000037</v>
      </c>
      <c r="S9" s="368">
        <v>17029.323000000004</v>
      </c>
      <c r="T9" s="373">
        <v>26052.136000000006</v>
      </c>
      <c r="U9" s="19">
        <v>10330.778</v>
      </c>
      <c r="V9" s="119">
        <v>20337.339000000004</v>
      </c>
      <c r="W9" s="374">
        <v>30668.117000000006</v>
      </c>
      <c r="X9" s="344">
        <f t="shared" si="10"/>
        <v>7.2542032760413322E-2</v>
      </c>
      <c r="Y9" s="322">
        <f t="shared" si="11"/>
        <v>9.3061342595755089E-2</v>
      </c>
      <c r="Z9" s="398">
        <f t="shared" si="12"/>
        <v>8.4758010603623327E-2</v>
      </c>
      <c r="AA9" s="322">
        <f t="shared" si="13"/>
        <v>8.8068175012845029E-2</v>
      </c>
      <c r="AB9" s="322">
        <f t="shared" si="14"/>
        <v>0.11762813372360136</v>
      </c>
      <c r="AC9" s="398">
        <f t="shared" si="15"/>
        <v>0.10567941978098579</v>
      </c>
      <c r="AE9" s="393">
        <f t="shared" si="7"/>
        <v>0.14496199799330828</v>
      </c>
      <c r="AF9" s="394">
        <f t="shared" si="7"/>
        <v>0.19425411098256806</v>
      </c>
      <c r="AG9" s="385">
        <f t="shared" si="7"/>
        <v>0.17718243909059889</v>
      </c>
      <c r="AI9" s="27">
        <f t="shared" si="8"/>
        <v>3.1584652684138548</v>
      </c>
      <c r="AJ9" s="28">
        <f t="shared" si="8"/>
        <v>2.9548581065148105</v>
      </c>
      <c r="AK9" s="401">
        <f t="shared" si="8"/>
        <v>3.0223354902493305</v>
      </c>
      <c r="AL9" s="28">
        <f t="shared" si="8"/>
        <v>3.1235326095829903</v>
      </c>
      <c r="AM9" s="28">
        <f t="shared" si="8"/>
        <v>2.7588719376787769</v>
      </c>
      <c r="AN9" s="401">
        <f t="shared" si="8"/>
        <v>2.8718111294149202</v>
      </c>
      <c r="AO9" s="383">
        <f t="shared" si="9"/>
        <v>-1.1060010436146817E-2</v>
      </c>
      <c r="AP9" s="384">
        <f t="shared" si="9"/>
        <v>-6.632676147931682E-2</v>
      </c>
      <c r="AQ9" s="385">
        <f t="shared" si="9"/>
        <v>-4.9803988114500347E-2</v>
      </c>
    </row>
    <row r="10" spans="1:43" ht="20.100000000000001" customHeight="1">
      <c r="A10" s="8" t="s">
        <v>168</v>
      </c>
      <c r="B10" s="19">
        <v>24687.329999999998</v>
      </c>
      <c r="C10" s="370">
        <v>40730.430000000008</v>
      </c>
      <c r="D10" s="374">
        <v>65417.760000000009</v>
      </c>
      <c r="E10" s="19">
        <v>23336.899999999994</v>
      </c>
      <c r="F10" s="368">
        <v>41135.050000000003</v>
      </c>
      <c r="G10" s="376">
        <v>64471.95</v>
      </c>
      <c r="H10" s="344">
        <f t="shared" si="0"/>
        <v>5.3370653161414955E-2</v>
      </c>
      <c r="I10" s="322">
        <f t="shared" si="1"/>
        <v>6.870638527428366E-2</v>
      </c>
      <c r="J10" s="398">
        <f t="shared" si="2"/>
        <v>6.1984884607614178E-2</v>
      </c>
      <c r="K10" s="322">
        <f t="shared" si="3"/>
        <v>5.4396348405990426E-2</v>
      </c>
      <c r="L10" s="322">
        <f t="shared" si="4"/>
        <v>7.19046618933636E-2</v>
      </c>
      <c r="M10" s="398">
        <f t="shared" si="5"/>
        <v>6.4401521783807689E-2</v>
      </c>
      <c r="N10" s="393">
        <f t="shared" si="6"/>
        <v>-5.4701338702889457E-2</v>
      </c>
      <c r="O10" s="394">
        <f t="shared" si="6"/>
        <v>9.9340959572485552E-3</v>
      </c>
      <c r="P10" s="385">
        <f t="shared" si="6"/>
        <v>-1.4458000396222862E-2</v>
      </c>
      <c r="R10" s="400">
        <v>8840.9510000000009</v>
      </c>
      <c r="S10" s="368">
        <v>15317.697000000002</v>
      </c>
      <c r="T10" s="373">
        <v>24158.648000000001</v>
      </c>
      <c r="U10" s="19">
        <v>8243.7810000000009</v>
      </c>
      <c r="V10" s="119">
        <v>15227.239000000001</v>
      </c>
      <c r="W10" s="374">
        <v>23471.020000000004</v>
      </c>
      <c r="X10" s="344">
        <f t="shared" si="10"/>
        <v>7.1079890171192581E-2</v>
      </c>
      <c r="Y10" s="322">
        <f t="shared" si="11"/>
        <v>8.3707699260561902E-2</v>
      </c>
      <c r="Z10" s="398">
        <f t="shared" si="12"/>
        <v>7.8597737373749435E-2</v>
      </c>
      <c r="AA10" s="322">
        <f t="shared" si="13"/>
        <v>7.0276870519874371E-2</v>
      </c>
      <c r="AB10" s="322">
        <f t="shared" si="14"/>
        <v>8.8072077931790269E-2</v>
      </c>
      <c r="AC10" s="398">
        <f t="shared" si="15"/>
        <v>8.0878906757396063E-2</v>
      </c>
      <c r="AE10" s="393">
        <f t="shared" si="7"/>
        <v>-6.7545900887811733E-2</v>
      </c>
      <c r="AF10" s="394">
        <f t="shared" si="7"/>
        <v>-5.9054569365094844E-3</v>
      </c>
      <c r="AG10" s="385">
        <f t="shared" si="7"/>
        <v>-2.8463016639010467E-2</v>
      </c>
      <c r="AI10" s="27">
        <f t="shared" si="8"/>
        <v>3.581169369065023</v>
      </c>
      <c r="AJ10" s="28">
        <f t="shared" si="8"/>
        <v>3.7607501320265952</v>
      </c>
      <c r="AK10" s="401">
        <f t="shared" si="8"/>
        <v>3.6929800103213557</v>
      </c>
      <c r="AL10" s="28">
        <f t="shared" si="8"/>
        <v>3.5325090307624416</v>
      </c>
      <c r="AM10" s="28">
        <f t="shared" si="8"/>
        <v>3.7017674708065265</v>
      </c>
      <c r="AN10" s="401">
        <f t="shared" si="8"/>
        <v>3.6405010240887714</v>
      </c>
      <c r="AO10" s="383">
        <f t="shared" si="9"/>
        <v>-1.3587834946573818E-2</v>
      </c>
      <c r="AP10" s="384">
        <f t="shared" si="9"/>
        <v>-1.5683749025964717E-2</v>
      </c>
      <c r="AQ10" s="385">
        <f t="shared" si="9"/>
        <v>-1.4210471241629514E-2</v>
      </c>
    </row>
    <row r="11" spans="1:43" ht="20.100000000000001" customHeight="1">
      <c r="A11" s="8" t="s">
        <v>215</v>
      </c>
      <c r="B11" s="19">
        <v>50567.49</v>
      </c>
      <c r="C11" s="370">
        <v>34124.349999999991</v>
      </c>
      <c r="D11" s="374">
        <v>84691.839999999997</v>
      </c>
      <c r="E11" s="19">
        <v>52774.969999999987</v>
      </c>
      <c r="F11" s="368">
        <v>32134.199999999997</v>
      </c>
      <c r="G11" s="376">
        <v>84909.169999999984</v>
      </c>
      <c r="H11" s="344">
        <f t="shared" si="0"/>
        <v>0.10932004271151717</v>
      </c>
      <c r="I11" s="322">
        <f t="shared" si="1"/>
        <v>5.7562877149455585E-2</v>
      </c>
      <c r="J11" s="398">
        <f t="shared" si="2"/>
        <v>8.0247534149847408E-2</v>
      </c>
      <c r="K11" s="322">
        <f t="shared" si="3"/>
        <v>0.1230140102256809</v>
      </c>
      <c r="L11" s="322">
        <f t="shared" si="4"/>
        <v>5.6171046010974203E-2</v>
      </c>
      <c r="M11" s="398">
        <f t="shared" si="5"/>
        <v>8.4816416463284097E-2</v>
      </c>
      <c r="N11" s="393">
        <f t="shared" si="6"/>
        <v>4.3654134306448447E-2</v>
      </c>
      <c r="O11" s="394">
        <f t="shared" si="6"/>
        <v>-5.8320524786552558E-2</v>
      </c>
      <c r="P11" s="385">
        <f t="shared" si="6"/>
        <v>2.5661267956864227E-3</v>
      </c>
      <c r="R11" s="400">
        <v>11662.789000000002</v>
      </c>
      <c r="S11" s="368">
        <v>8642.3559999999998</v>
      </c>
      <c r="T11" s="373">
        <v>20305.145000000004</v>
      </c>
      <c r="U11" s="19">
        <v>11570.843000000001</v>
      </c>
      <c r="V11" s="119">
        <v>7886.1629999999996</v>
      </c>
      <c r="W11" s="374">
        <v>19457.006000000001</v>
      </c>
      <c r="X11" s="344">
        <f t="shared" si="10"/>
        <v>9.3767034927553963E-2</v>
      </c>
      <c r="Y11" s="322">
        <f t="shared" si="11"/>
        <v>4.7228492439216715E-2</v>
      </c>
      <c r="Z11" s="398">
        <f t="shared" si="12"/>
        <v>6.6060751994312841E-2</v>
      </c>
      <c r="AA11" s="322">
        <f t="shared" si="13"/>
        <v>9.863952418396299E-2</v>
      </c>
      <c r="AB11" s="322">
        <f t="shared" si="14"/>
        <v>4.5612389896737077E-2</v>
      </c>
      <c r="AC11" s="398">
        <f t="shared" si="15"/>
        <v>6.704699557377973E-2</v>
      </c>
      <c r="AE11" s="393">
        <f t="shared" si="7"/>
        <v>-7.8837060329224606E-3</v>
      </c>
      <c r="AF11" s="394">
        <f t="shared" si="7"/>
        <v>-8.7498478424170467E-2</v>
      </c>
      <c r="AG11" s="385">
        <f t="shared" si="7"/>
        <v>-4.176965985714471E-2</v>
      </c>
      <c r="AI11" s="27">
        <f t="shared" si="8"/>
        <v>2.3063808387562847</v>
      </c>
      <c r="AJ11" s="28">
        <f t="shared" si="8"/>
        <v>2.5326067749275816</v>
      </c>
      <c r="AK11" s="401">
        <f t="shared" si="8"/>
        <v>2.3975326312428686</v>
      </c>
      <c r="AL11" s="28">
        <f t="shared" si="8"/>
        <v>2.1924868929342836</v>
      </c>
      <c r="AM11" s="28">
        <f t="shared" si="8"/>
        <v>2.4541339134006761</v>
      </c>
      <c r="AN11" s="401">
        <f t="shared" si="8"/>
        <v>2.2915082081240463</v>
      </c>
      <c r="AO11" s="383">
        <f t="shared" si="9"/>
        <v>-4.9382107199355013E-2</v>
      </c>
      <c r="AP11" s="384">
        <f t="shared" si="9"/>
        <v>-3.0985016033193449E-2</v>
      </c>
      <c r="AQ11" s="385">
        <f t="shared" si="9"/>
        <v>-4.4222306606880174E-2</v>
      </c>
    </row>
    <row r="12" spans="1:43" ht="20.100000000000001" customHeight="1">
      <c r="A12" s="8" t="s">
        <v>214</v>
      </c>
      <c r="B12" s="19">
        <v>38694.049999999996</v>
      </c>
      <c r="C12" s="370">
        <v>30198.399999999998</v>
      </c>
      <c r="D12" s="374">
        <v>68892.45</v>
      </c>
      <c r="E12" s="19">
        <v>33290.559999999998</v>
      </c>
      <c r="F12" s="368">
        <v>25148.42</v>
      </c>
      <c r="G12" s="376">
        <v>58438.979999999996</v>
      </c>
      <c r="H12" s="344">
        <f t="shared" si="0"/>
        <v>8.3651278690747372E-2</v>
      </c>
      <c r="I12" s="322">
        <f t="shared" si="1"/>
        <v>5.094036338597277E-2</v>
      </c>
      <c r="J12" s="398">
        <f t="shared" si="2"/>
        <v>6.5277236083684742E-2</v>
      </c>
      <c r="K12" s="322">
        <f t="shared" si="3"/>
        <v>7.7597491543029667E-2</v>
      </c>
      <c r="L12" s="322">
        <f t="shared" si="4"/>
        <v>4.3959801610847754E-2</v>
      </c>
      <c r="M12" s="398">
        <f t="shared" si="5"/>
        <v>5.8375142112089079E-2</v>
      </c>
      <c r="N12" s="393">
        <f t="shared" si="6"/>
        <v>-0.13964653480315445</v>
      </c>
      <c r="O12" s="394">
        <f t="shared" si="6"/>
        <v>-0.16722674048956235</v>
      </c>
      <c r="P12" s="385">
        <f t="shared" si="6"/>
        <v>-0.15173607557867375</v>
      </c>
      <c r="R12" s="400">
        <v>8401.1910000000007</v>
      </c>
      <c r="S12" s="368">
        <v>8369.8000000000011</v>
      </c>
      <c r="T12" s="373">
        <v>16770.991000000002</v>
      </c>
      <c r="U12" s="19">
        <v>7389.7690000000002</v>
      </c>
      <c r="V12" s="119">
        <v>7514.6660000000002</v>
      </c>
      <c r="W12" s="374">
        <v>14904.435000000001</v>
      </c>
      <c r="X12" s="344">
        <f t="shared" si="10"/>
        <v>6.7544287213808965E-2</v>
      </c>
      <c r="Y12" s="322">
        <f t="shared" si="11"/>
        <v>4.5739036440729373E-2</v>
      </c>
      <c r="Z12" s="398">
        <f t="shared" si="12"/>
        <v>5.4562736545336291E-2</v>
      </c>
      <c r="AA12" s="322">
        <f t="shared" si="13"/>
        <v>6.2996559368180868E-2</v>
      </c>
      <c r="AB12" s="322">
        <f t="shared" si="14"/>
        <v>4.3463706689267474E-2</v>
      </c>
      <c r="AC12" s="398">
        <f t="shared" si="15"/>
        <v>5.1359268094725762E-2</v>
      </c>
      <c r="AE12" s="393">
        <f t="shared" si="7"/>
        <v>-0.12039031132609655</v>
      </c>
      <c r="AF12" s="394">
        <f t="shared" si="7"/>
        <v>-0.10216898850629655</v>
      </c>
      <c r="AG12" s="385">
        <f t="shared" si="7"/>
        <v>-0.11129670274106046</v>
      </c>
      <c r="AI12" s="27">
        <f t="shared" si="8"/>
        <v>2.1711842001548045</v>
      </c>
      <c r="AJ12" s="28">
        <f t="shared" si="8"/>
        <v>2.7716037935784681</v>
      </c>
      <c r="AK12" s="401">
        <f t="shared" si="8"/>
        <v>2.4343728521775612</v>
      </c>
      <c r="AL12" s="28">
        <f t="shared" si="8"/>
        <v>2.2197791205675124</v>
      </c>
      <c r="AM12" s="28">
        <f t="shared" si="8"/>
        <v>2.9881264906503073</v>
      </c>
      <c r="AN12" s="401">
        <f t="shared" si="8"/>
        <v>2.5504269581707284</v>
      </c>
      <c r="AO12" s="383">
        <f t="shared" si="9"/>
        <v>2.238175849347239E-2</v>
      </c>
      <c r="AP12" s="384">
        <f t="shared" si="9"/>
        <v>7.8121807154940728E-2</v>
      </c>
      <c r="AQ12" s="385">
        <f t="shared" si="9"/>
        <v>4.7673102289715455E-2</v>
      </c>
    </row>
    <row r="13" spans="1:43" ht="20.100000000000001" customHeight="1">
      <c r="A13" s="8" t="s">
        <v>170</v>
      </c>
      <c r="B13" s="19">
        <v>61502.37</v>
      </c>
      <c r="C13" s="370">
        <v>19959.410000000007</v>
      </c>
      <c r="D13" s="374">
        <v>81461.780000000013</v>
      </c>
      <c r="E13" s="19">
        <v>37758.930000000008</v>
      </c>
      <c r="F13" s="368">
        <v>19911.819999999996</v>
      </c>
      <c r="G13" s="376">
        <v>57670.75</v>
      </c>
      <c r="H13" s="344">
        <f t="shared" si="0"/>
        <v>0.13295976753561495</v>
      </c>
      <c r="I13" s="322">
        <f t="shared" si="1"/>
        <v>3.3668657888153652E-2</v>
      </c>
      <c r="J13" s="398">
        <f t="shared" si="2"/>
        <v>7.7186975421213638E-2</v>
      </c>
      <c r="K13" s="322">
        <f t="shared" si="3"/>
        <v>8.8012885675364125E-2</v>
      </c>
      <c r="L13" s="322">
        <f t="shared" si="4"/>
        <v>3.4806149130279768E-2</v>
      </c>
      <c r="M13" s="398">
        <f t="shared" si="5"/>
        <v>5.7607751315316619E-2</v>
      </c>
      <c r="N13" s="393">
        <f t="shared" si="6"/>
        <v>-0.38605731779116798</v>
      </c>
      <c r="O13" s="394">
        <f t="shared" si="6"/>
        <v>-2.3843390160335925E-3</v>
      </c>
      <c r="P13" s="385">
        <f t="shared" si="6"/>
        <v>-0.29205143810999479</v>
      </c>
      <c r="R13" s="400">
        <v>12241.263999999997</v>
      </c>
      <c r="S13" s="368">
        <v>4958.0669999999991</v>
      </c>
      <c r="T13" s="373">
        <v>17199.330999999998</v>
      </c>
      <c r="U13" s="19">
        <v>7837.3459999999986</v>
      </c>
      <c r="V13" s="119">
        <v>4663.8630000000012</v>
      </c>
      <c r="W13" s="374">
        <v>12501.208999999999</v>
      </c>
      <c r="X13" s="344">
        <f t="shared" si="10"/>
        <v>9.8417885211282516E-2</v>
      </c>
      <c r="Y13" s="322">
        <f t="shared" si="11"/>
        <v>2.7094698462158916E-2</v>
      </c>
      <c r="Z13" s="398">
        <f t="shared" si="12"/>
        <v>5.5956297758971742E-2</v>
      </c>
      <c r="AA13" s="322">
        <f t="shared" si="13"/>
        <v>6.6812079319120088E-2</v>
      </c>
      <c r="AB13" s="322">
        <f t="shared" si="14"/>
        <v>2.6975087578200697E-2</v>
      </c>
      <c r="AC13" s="398">
        <f t="shared" si="15"/>
        <v>4.3077979442977768E-2</v>
      </c>
      <c r="AE13" s="393">
        <f t="shared" si="7"/>
        <v>-0.35976007052866432</v>
      </c>
      <c r="AF13" s="394">
        <f t="shared" si="7"/>
        <v>-5.9338447826541664E-2</v>
      </c>
      <c r="AG13" s="385">
        <f t="shared" si="7"/>
        <v>-0.27315725245359834</v>
      </c>
      <c r="AI13" s="27">
        <f t="shared" si="8"/>
        <v>1.990372728725738</v>
      </c>
      <c r="AJ13" s="28">
        <f t="shared" si="8"/>
        <v>2.4840749300705771</v>
      </c>
      <c r="AK13" s="401">
        <f t="shared" si="8"/>
        <v>2.1113374885743958</v>
      </c>
      <c r="AL13" s="28">
        <f t="shared" si="8"/>
        <v>2.0756271430360971</v>
      </c>
      <c r="AM13" s="28">
        <f t="shared" si="8"/>
        <v>2.3422585178050035</v>
      </c>
      <c r="AN13" s="401">
        <f t="shared" si="8"/>
        <v>2.167686218750406</v>
      </c>
      <c r="AO13" s="383">
        <f t="shared" si="9"/>
        <v>4.2833391494938755E-2</v>
      </c>
      <c r="AP13" s="384">
        <f t="shared" si="9"/>
        <v>-5.7090231276374727E-2</v>
      </c>
      <c r="AQ13" s="385">
        <f t="shared" si="9"/>
        <v>2.6688641906347999E-2</v>
      </c>
    </row>
    <row r="14" spans="1:43" ht="20.100000000000001" customHeight="1">
      <c r="A14" s="8" t="s">
        <v>218</v>
      </c>
      <c r="B14" s="19">
        <v>10449.390000000001</v>
      </c>
      <c r="C14" s="370">
        <v>34100.769999999997</v>
      </c>
      <c r="D14" s="374">
        <v>44550.159999999996</v>
      </c>
      <c r="E14" s="19">
        <v>13601.07</v>
      </c>
      <c r="F14" s="368">
        <v>29430.530000000002</v>
      </c>
      <c r="G14" s="376">
        <v>43031.600000000006</v>
      </c>
      <c r="H14" s="344">
        <f t="shared" si="0"/>
        <v>2.2590161408234829E-2</v>
      </c>
      <c r="I14" s="322">
        <f t="shared" si="1"/>
        <v>5.7523101076264925E-2</v>
      </c>
      <c r="J14" s="398">
        <f t="shared" si="2"/>
        <v>4.2212336938023377E-2</v>
      </c>
      <c r="K14" s="322">
        <f t="shared" si="3"/>
        <v>3.1702948652745838E-2</v>
      </c>
      <c r="L14" s="322">
        <f t="shared" si="4"/>
        <v>5.1444991776903017E-2</v>
      </c>
      <c r="M14" s="398">
        <f t="shared" si="5"/>
        <v>4.2984592908886725E-2</v>
      </c>
      <c r="N14" s="393">
        <f t="shared" si="6"/>
        <v>0.30161377841194542</v>
      </c>
      <c r="O14" s="394">
        <f t="shared" si="6"/>
        <v>-0.13695409223897276</v>
      </c>
      <c r="P14" s="385">
        <f t="shared" si="6"/>
        <v>-3.4086521799248093E-2</v>
      </c>
      <c r="R14" s="400">
        <v>2851.3770000000004</v>
      </c>
      <c r="S14" s="368">
        <v>8183.4029999999984</v>
      </c>
      <c r="T14" s="373">
        <v>11034.779999999999</v>
      </c>
      <c r="U14" s="19">
        <v>4254.6090000000004</v>
      </c>
      <c r="V14" s="119">
        <v>6829.2740000000003</v>
      </c>
      <c r="W14" s="374">
        <v>11083.883000000002</v>
      </c>
      <c r="X14" s="344">
        <f t="shared" si="10"/>
        <v>2.2924633786191622E-2</v>
      </c>
      <c r="Y14" s="322">
        <f t="shared" si="11"/>
        <v>4.4720419606940905E-2</v>
      </c>
      <c r="Z14" s="398">
        <f t="shared" si="12"/>
        <v>3.5900549584442915E-2</v>
      </c>
      <c r="AA14" s="322">
        <f t="shared" si="13"/>
        <v>3.626983853715815E-2</v>
      </c>
      <c r="AB14" s="322">
        <f t="shared" si="14"/>
        <v>3.9499501646066568E-2</v>
      </c>
      <c r="AC14" s="398">
        <f t="shared" si="15"/>
        <v>3.8194008597278145E-2</v>
      </c>
      <c r="AE14" s="393">
        <f t="shared" si="7"/>
        <v>0.49212433150719803</v>
      </c>
      <c r="AF14" s="394">
        <f t="shared" si="7"/>
        <v>-0.16547260351225504</v>
      </c>
      <c r="AG14" s="385">
        <f t="shared" si="7"/>
        <v>4.4498395074485221E-3</v>
      </c>
      <c r="AI14" s="27">
        <f t="shared" si="8"/>
        <v>2.7287497164906278</v>
      </c>
      <c r="AJ14" s="28">
        <f t="shared" si="8"/>
        <v>2.3997707383147064</v>
      </c>
      <c r="AK14" s="401">
        <f t="shared" si="8"/>
        <v>2.4769338651084531</v>
      </c>
      <c r="AL14" s="28">
        <f t="shared" si="8"/>
        <v>3.1281428593485661</v>
      </c>
      <c r="AM14" s="28">
        <f t="shared" si="8"/>
        <v>2.3204726520385464</v>
      </c>
      <c r="AN14" s="401">
        <f t="shared" si="8"/>
        <v>2.5757543293765512</v>
      </c>
      <c r="AO14" s="383">
        <f t="shared" si="9"/>
        <v>0.14636488661612657</v>
      </c>
      <c r="AP14" s="384">
        <f t="shared" si="9"/>
        <v>-3.304402583550501E-2</v>
      </c>
      <c r="AQ14" s="385">
        <f t="shared" si="9"/>
        <v>3.9896286961933564E-2</v>
      </c>
    </row>
    <row r="15" spans="1:43" ht="20.100000000000001" customHeight="1">
      <c r="A15" s="8" t="s">
        <v>169</v>
      </c>
      <c r="B15" s="19">
        <v>7078.0900000000011</v>
      </c>
      <c r="C15" s="370">
        <v>22391.799999999996</v>
      </c>
      <c r="D15" s="374">
        <v>29469.889999999996</v>
      </c>
      <c r="E15" s="19">
        <v>6619.2000000000007</v>
      </c>
      <c r="F15" s="368">
        <v>18628.690000000002</v>
      </c>
      <c r="G15" s="376">
        <v>25247.890000000003</v>
      </c>
      <c r="H15" s="344">
        <f t="shared" si="0"/>
        <v>1.5301868871007098E-2</v>
      </c>
      <c r="I15" s="322">
        <f t="shared" si="1"/>
        <v>3.7771750452541358E-2</v>
      </c>
      <c r="J15" s="398">
        <f t="shared" si="2"/>
        <v>2.7923422187630428E-2</v>
      </c>
      <c r="K15" s="322">
        <f t="shared" si="3"/>
        <v>1.5428797713875106E-2</v>
      </c>
      <c r="L15" s="322">
        <f t="shared" si="4"/>
        <v>3.2563219346184911E-2</v>
      </c>
      <c r="M15" s="398">
        <f t="shared" si="5"/>
        <v>2.5220309573856237E-2</v>
      </c>
      <c r="N15" s="393">
        <f t="shared" si="6"/>
        <v>-6.4832461864712129E-2</v>
      </c>
      <c r="O15" s="394">
        <f t="shared" si="6"/>
        <v>-0.16805750319313292</v>
      </c>
      <c r="P15" s="385">
        <f t="shared" si="6"/>
        <v>-0.14326487136531535</v>
      </c>
      <c r="R15" s="400">
        <v>2577.0570000000002</v>
      </c>
      <c r="S15" s="368">
        <v>9915.3990000000013</v>
      </c>
      <c r="T15" s="373">
        <v>12492.456000000002</v>
      </c>
      <c r="U15" s="19">
        <v>2435.7739999999999</v>
      </c>
      <c r="V15" s="119">
        <v>7585.8510000000006</v>
      </c>
      <c r="W15" s="374">
        <v>10021.625</v>
      </c>
      <c r="X15" s="344">
        <f t="shared" si="10"/>
        <v>2.0719143056544827E-2</v>
      </c>
      <c r="Y15" s="322">
        <f t="shared" si="11"/>
        <v>5.4185380317973139E-2</v>
      </c>
      <c r="Z15" s="398">
        <f t="shared" si="12"/>
        <v>4.0642952198364765E-2</v>
      </c>
      <c r="AA15" s="322">
        <f t="shared" si="13"/>
        <v>2.0764570773250338E-2</v>
      </c>
      <c r="AB15" s="322">
        <f t="shared" si="14"/>
        <v>4.3875430105940354E-2</v>
      </c>
      <c r="AC15" s="398">
        <f t="shared" si="15"/>
        <v>3.4533568372085627E-2</v>
      </c>
      <c r="AE15" s="393">
        <f t="shared" si="7"/>
        <v>-5.4823389626228812E-2</v>
      </c>
      <c r="AF15" s="394">
        <f t="shared" si="7"/>
        <v>-0.2349424365070937</v>
      </c>
      <c r="AG15" s="385">
        <f t="shared" si="7"/>
        <v>-0.19778584771481297</v>
      </c>
      <c r="AI15" s="27">
        <f t="shared" si="8"/>
        <v>3.6408932353219581</v>
      </c>
      <c r="AJ15" s="28">
        <f t="shared" si="8"/>
        <v>4.4281384256736853</v>
      </c>
      <c r="AK15" s="401">
        <f t="shared" si="8"/>
        <v>4.2390575601062661</v>
      </c>
      <c r="AL15" s="28">
        <f t="shared" si="8"/>
        <v>3.6798616146966396</v>
      </c>
      <c r="AM15" s="28">
        <f t="shared" si="8"/>
        <v>4.0721333598873564</v>
      </c>
      <c r="AN15" s="401">
        <f t="shared" si="8"/>
        <v>3.9692920873783906</v>
      </c>
      <c r="AO15" s="383">
        <f t="shared" si="9"/>
        <v>1.0702972280711674E-2</v>
      </c>
      <c r="AP15" s="384">
        <f t="shared" si="9"/>
        <v>-8.03961013780113E-2</v>
      </c>
      <c r="AQ15" s="385">
        <f t="shared" si="9"/>
        <v>-6.3638077309125518E-2</v>
      </c>
    </row>
    <row r="16" spans="1:43" ht="20.100000000000001" customHeight="1">
      <c r="A16" s="8" t="s">
        <v>211</v>
      </c>
      <c r="B16" s="19">
        <v>18306.72</v>
      </c>
      <c r="C16" s="370">
        <v>20194.57</v>
      </c>
      <c r="D16" s="374">
        <v>38501.29</v>
      </c>
      <c r="E16" s="19">
        <v>14570.89</v>
      </c>
      <c r="F16" s="368">
        <v>20415.550000000007</v>
      </c>
      <c r="G16" s="376">
        <v>34986.44</v>
      </c>
      <c r="H16" s="344">
        <f t="shared" si="0"/>
        <v>3.9576641282922799E-2</v>
      </c>
      <c r="I16" s="322">
        <f t="shared" si="1"/>
        <v>3.406533903198395E-2</v>
      </c>
      <c r="J16" s="398">
        <f t="shared" si="2"/>
        <v>3.6480888643913967E-2</v>
      </c>
      <c r="K16" s="322">
        <f t="shared" si="3"/>
        <v>3.3963517391999883E-2</v>
      </c>
      <c r="L16" s="322">
        <f t="shared" si="4"/>
        <v>3.5686676450303566E-2</v>
      </c>
      <c r="M16" s="398">
        <f t="shared" si="5"/>
        <v>3.4948221324124382E-2</v>
      </c>
      <c r="N16" s="393">
        <f t="shared" si="6"/>
        <v>-0.20406877911499174</v>
      </c>
      <c r="O16" s="394">
        <f t="shared" si="6"/>
        <v>1.0942545446622872E-2</v>
      </c>
      <c r="P16" s="385">
        <f t="shared" si="6"/>
        <v>-9.1291746328499609E-2</v>
      </c>
      <c r="R16" s="400">
        <v>4732.2700000000004</v>
      </c>
      <c r="S16" s="368">
        <v>4769.1900000000005</v>
      </c>
      <c r="T16" s="373">
        <v>9501.4600000000009</v>
      </c>
      <c r="U16" s="19">
        <v>3803.4000000000005</v>
      </c>
      <c r="V16" s="119">
        <v>4701.2490000000007</v>
      </c>
      <c r="W16" s="374">
        <v>8504.6490000000013</v>
      </c>
      <c r="X16" s="344">
        <f t="shared" si="10"/>
        <v>3.804672504806661E-2</v>
      </c>
      <c r="Y16" s="322">
        <f t="shared" si="11"/>
        <v>2.6062528997438661E-2</v>
      </c>
      <c r="Z16" s="398">
        <f t="shared" si="12"/>
        <v>3.0912046806062382E-2</v>
      </c>
      <c r="AA16" s="322">
        <f t="shared" si="13"/>
        <v>3.2423356386503982E-2</v>
      </c>
      <c r="AB16" s="322">
        <f t="shared" si="14"/>
        <v>2.7191322622883315E-2</v>
      </c>
      <c r="AC16" s="398">
        <f t="shared" si="15"/>
        <v>2.9306213086409606E-2</v>
      </c>
      <c r="AE16" s="393">
        <f t="shared" si="7"/>
        <v>-0.19628423568393177</v>
      </c>
      <c r="AF16" s="394">
        <f t="shared" si="7"/>
        <v>-1.4245815327130979E-2</v>
      </c>
      <c r="AG16" s="385">
        <f t="shared" si="7"/>
        <v>-0.10491135046613885</v>
      </c>
      <c r="AI16" s="27">
        <f t="shared" si="8"/>
        <v>2.5849906482428309</v>
      </c>
      <c r="AJ16" s="28">
        <f t="shared" si="8"/>
        <v>2.3616199800243334</v>
      </c>
      <c r="AK16" s="401">
        <f t="shared" si="8"/>
        <v>2.4678290000153242</v>
      </c>
      <c r="AL16" s="28">
        <f t="shared" si="8"/>
        <v>2.6102729483236784</v>
      </c>
      <c r="AM16" s="28">
        <f t="shared" si="8"/>
        <v>2.3027785193149337</v>
      </c>
      <c r="AN16" s="401">
        <f t="shared" si="8"/>
        <v>2.4308414917322256</v>
      </c>
      <c r="AO16" s="383">
        <f t="shared" si="9"/>
        <v>9.7804222611147119E-3</v>
      </c>
      <c r="AP16" s="384">
        <f t="shared" si="9"/>
        <v>-2.4915719382079999E-2</v>
      </c>
      <c r="AQ16" s="385">
        <f t="shared" si="9"/>
        <v>-1.4987873261424889E-2</v>
      </c>
    </row>
    <row r="17" spans="1:43" ht="20.100000000000001" customHeight="1">
      <c r="A17" s="8" t="s">
        <v>167</v>
      </c>
      <c r="B17" s="19">
        <v>3691.48</v>
      </c>
      <c r="C17" s="370">
        <v>26397.190000000002</v>
      </c>
      <c r="D17" s="374">
        <v>30088.670000000002</v>
      </c>
      <c r="E17" s="19">
        <v>2994.2599999999998</v>
      </c>
      <c r="F17" s="368">
        <v>19230.329999999998</v>
      </c>
      <c r="G17" s="376">
        <v>22224.589999999997</v>
      </c>
      <c r="H17" s="344">
        <f t="shared" si="0"/>
        <v>7.9804781939683267E-3</v>
      </c>
      <c r="I17" s="322">
        <f t="shared" si="1"/>
        <v>4.4528268086010077E-2</v>
      </c>
      <c r="J17" s="398">
        <f t="shared" si="2"/>
        <v>2.8509730965208566E-2</v>
      </c>
      <c r="K17" s="322">
        <f t="shared" si="3"/>
        <v>6.9793678756870422E-3</v>
      </c>
      <c r="L17" s="322">
        <f t="shared" si="4"/>
        <v>3.36148947612269E-2</v>
      </c>
      <c r="M17" s="398">
        <f t="shared" si="5"/>
        <v>2.2200312182603352E-2</v>
      </c>
      <c r="N17" s="393">
        <f t="shared" si="6"/>
        <v>-0.18887275564272332</v>
      </c>
      <c r="O17" s="394">
        <f t="shared" si="6"/>
        <v>-0.27150086808482282</v>
      </c>
      <c r="P17" s="385">
        <f t="shared" si="6"/>
        <v>-0.2613634966251418</v>
      </c>
      <c r="R17" s="400">
        <v>1280.2000000000003</v>
      </c>
      <c r="S17" s="368">
        <v>8988.9510000000009</v>
      </c>
      <c r="T17" s="373">
        <v>10269.151000000002</v>
      </c>
      <c r="U17" s="19">
        <v>1015.4300000000001</v>
      </c>
      <c r="V17" s="119">
        <v>6952.244999999999</v>
      </c>
      <c r="W17" s="374">
        <v>7967.6749999999993</v>
      </c>
      <c r="X17" s="344">
        <f t="shared" si="10"/>
        <v>1.0292611665550545E-2</v>
      </c>
      <c r="Y17" s="322">
        <f t="shared" si="11"/>
        <v>4.9122554583494314E-2</v>
      </c>
      <c r="Z17" s="398">
        <f t="shared" si="12"/>
        <v>3.3409652450309989E-2</v>
      </c>
      <c r="AA17" s="322">
        <f t="shared" si="13"/>
        <v>8.6563729230550914E-3</v>
      </c>
      <c r="AB17" s="322">
        <f t="shared" si="14"/>
        <v>4.0210747558431251E-2</v>
      </c>
      <c r="AC17" s="398">
        <f t="shared" si="15"/>
        <v>2.7455851658693804E-2</v>
      </c>
      <c r="AE17" s="393">
        <f t="shared" si="7"/>
        <v>-0.20681924699265752</v>
      </c>
      <c r="AF17" s="394">
        <f t="shared" si="7"/>
        <v>-0.22657882994356091</v>
      </c>
      <c r="AG17" s="385">
        <f t="shared" si="7"/>
        <v>-0.22411550867252825</v>
      </c>
      <c r="AI17" s="27">
        <f t="shared" si="8"/>
        <v>3.467985740136748</v>
      </c>
      <c r="AJ17" s="28">
        <f t="shared" si="8"/>
        <v>3.4052681364948318</v>
      </c>
      <c r="AK17" s="401">
        <f t="shared" si="8"/>
        <v>3.4129627530894524</v>
      </c>
      <c r="AL17" s="28">
        <f t="shared" si="8"/>
        <v>3.3912552684135648</v>
      </c>
      <c r="AM17" s="28">
        <f t="shared" si="8"/>
        <v>3.6152499723093672</v>
      </c>
      <c r="AN17" s="401">
        <f t="shared" si="8"/>
        <v>3.585071760603908</v>
      </c>
      <c r="AO17" s="383">
        <f t="shared" si="9"/>
        <v>-2.2125371172996101E-2</v>
      </c>
      <c r="AP17" s="384">
        <f t="shared" si="9"/>
        <v>6.1663818353722179E-2</v>
      </c>
      <c r="AQ17" s="385">
        <f t="shared" si="9"/>
        <v>5.0428035687954856E-2</v>
      </c>
    </row>
    <row r="18" spans="1:43" ht="20.100000000000001" customHeight="1">
      <c r="A18" s="8" t="s">
        <v>213</v>
      </c>
      <c r="B18" s="19">
        <v>8826.23</v>
      </c>
      <c r="C18" s="370">
        <v>16259.300000000007</v>
      </c>
      <c r="D18" s="374">
        <v>25085.530000000006</v>
      </c>
      <c r="E18" s="19">
        <v>10633.12</v>
      </c>
      <c r="F18" s="368">
        <v>18498.830000000002</v>
      </c>
      <c r="G18" s="376">
        <v>29131.950000000004</v>
      </c>
      <c r="H18" s="344">
        <f t="shared" si="0"/>
        <v>1.9081110029026044E-2</v>
      </c>
      <c r="I18" s="322">
        <f t="shared" si="1"/>
        <v>2.7427103767138243E-2</v>
      </c>
      <c r="J18" s="398">
        <f t="shared" si="2"/>
        <v>2.3769136735511027E-2</v>
      </c>
      <c r="K18" s="322">
        <f t="shared" si="3"/>
        <v>2.4784907171162628E-2</v>
      </c>
      <c r="L18" s="322">
        <f t="shared" si="4"/>
        <v>3.233622218941782E-2</v>
      </c>
      <c r="M18" s="398">
        <f t="shared" si="5"/>
        <v>2.9100126683461517E-2</v>
      </c>
      <c r="N18" s="393">
        <f t="shared" si="6"/>
        <v>0.20471820924675668</v>
      </c>
      <c r="O18" s="394">
        <f t="shared" si="6"/>
        <v>0.13773840202222692</v>
      </c>
      <c r="P18" s="385">
        <f t="shared" si="6"/>
        <v>0.16130494352720462</v>
      </c>
      <c r="R18" s="400">
        <v>2465.6780000000003</v>
      </c>
      <c r="S18" s="368">
        <v>4451.2269999999999</v>
      </c>
      <c r="T18" s="373">
        <v>6916.9050000000007</v>
      </c>
      <c r="U18" s="19">
        <v>2813.5559999999996</v>
      </c>
      <c r="V18" s="119">
        <v>4805.1459999999979</v>
      </c>
      <c r="W18" s="374">
        <v>7618.7019999999975</v>
      </c>
      <c r="X18" s="344">
        <f t="shared" si="10"/>
        <v>1.982367297788731E-2</v>
      </c>
      <c r="Y18" s="322">
        <f t="shared" si="11"/>
        <v>2.4324934163176951E-2</v>
      </c>
      <c r="Z18" s="398">
        <f t="shared" si="12"/>
        <v>2.2503456428073887E-2</v>
      </c>
      <c r="AA18" s="322">
        <f t="shared" si="13"/>
        <v>2.3985099884678594E-2</v>
      </c>
      <c r="AB18" s="322">
        <f t="shared" si="14"/>
        <v>2.7792247365765393E-2</v>
      </c>
      <c r="AC18" s="398">
        <f t="shared" si="15"/>
        <v>2.6253323829573089E-2</v>
      </c>
      <c r="AE18" s="393">
        <f t="shared" si="7"/>
        <v>0.14108817128595022</v>
      </c>
      <c r="AF18" s="394">
        <f t="shared" si="7"/>
        <v>7.9510436111211141E-2</v>
      </c>
      <c r="AG18" s="385">
        <f t="shared" si="7"/>
        <v>0.10146113037550708</v>
      </c>
      <c r="AI18" s="27">
        <f t="shared" si="8"/>
        <v>2.7935800449342474</v>
      </c>
      <c r="AJ18" s="28">
        <f t="shared" si="8"/>
        <v>2.7376498373238691</v>
      </c>
      <c r="AK18" s="401">
        <f t="shared" si="8"/>
        <v>2.7573286273002799</v>
      </c>
      <c r="AL18" s="28">
        <f t="shared" si="8"/>
        <v>2.6460305159727335</v>
      </c>
      <c r="AM18" s="28">
        <f t="shared" si="8"/>
        <v>2.5975404931014539</v>
      </c>
      <c r="AN18" s="401">
        <f t="shared" si="8"/>
        <v>2.6152392819567503</v>
      </c>
      <c r="AO18" s="383">
        <f t="shared" si="9"/>
        <v>-5.2817362161887413E-2</v>
      </c>
      <c r="AP18" s="384">
        <f t="shared" si="9"/>
        <v>-5.117869433564088E-2</v>
      </c>
      <c r="AQ18" s="385">
        <f t="shared" si="9"/>
        <v>-5.1531523640927189E-2</v>
      </c>
    </row>
    <row r="19" spans="1:43" ht="20.100000000000001" customHeight="1">
      <c r="A19" s="8" t="s">
        <v>172</v>
      </c>
      <c r="B19" s="19">
        <v>6546.010000000002</v>
      </c>
      <c r="C19" s="370">
        <v>15241.259999999998</v>
      </c>
      <c r="D19" s="374">
        <v>21787.27</v>
      </c>
      <c r="E19" s="19">
        <v>7824.8700000000026</v>
      </c>
      <c r="F19" s="368">
        <v>14456.72</v>
      </c>
      <c r="G19" s="376">
        <v>22281.590000000004</v>
      </c>
      <c r="H19" s="344">
        <f t="shared" si="0"/>
        <v>1.4151584205386085E-2</v>
      </c>
      <c r="I19" s="322">
        <f t="shared" si="1"/>
        <v>2.5709816508824684E-2</v>
      </c>
      <c r="J19" s="398">
        <f t="shared" si="2"/>
        <v>2.0643956883649547E-2</v>
      </c>
      <c r="K19" s="322">
        <f t="shared" si="3"/>
        <v>1.8239112939232829E-2</v>
      </c>
      <c r="L19" s="322">
        <f t="shared" si="4"/>
        <v>2.5270555491898692E-2</v>
      </c>
      <c r="M19" s="398">
        <f t="shared" si="5"/>
        <v>2.2257249916636176E-2</v>
      </c>
      <c r="N19" s="393">
        <f t="shared" si="6"/>
        <v>0.1953648100140391</v>
      </c>
      <c r="O19" s="394">
        <f t="shared" si="6"/>
        <v>-5.1474746838515918E-2</v>
      </c>
      <c r="P19" s="385">
        <f t="shared" si="6"/>
        <v>2.2688478180148471E-2</v>
      </c>
      <c r="R19" s="400">
        <v>2770.7779999999993</v>
      </c>
      <c r="S19" s="368">
        <v>4365.201</v>
      </c>
      <c r="T19" s="373">
        <v>7135.9789999999994</v>
      </c>
      <c r="U19" s="19">
        <v>3258.4540000000006</v>
      </c>
      <c r="V19" s="119">
        <v>3968.509</v>
      </c>
      <c r="W19" s="374">
        <v>7226.9630000000006</v>
      </c>
      <c r="X19" s="344">
        <f t="shared" si="10"/>
        <v>2.2276630187041711E-2</v>
      </c>
      <c r="Y19" s="322">
        <f t="shared" si="11"/>
        <v>2.3854821812959483E-2</v>
      </c>
      <c r="Z19" s="398">
        <f t="shared" si="12"/>
        <v>2.3216191706861702E-2</v>
      </c>
      <c r="AA19" s="322">
        <f t="shared" si="13"/>
        <v>2.7777781803394186E-2</v>
      </c>
      <c r="AB19" s="322">
        <f t="shared" si="14"/>
        <v>2.295326381368356E-2</v>
      </c>
      <c r="AC19" s="398">
        <f t="shared" si="15"/>
        <v>2.4903428424335679E-2</v>
      </c>
      <c r="AE19" s="393">
        <f t="shared" si="7"/>
        <v>0.17600688326527836</v>
      </c>
      <c r="AF19" s="394">
        <f t="shared" si="7"/>
        <v>-9.0875998608082417E-2</v>
      </c>
      <c r="AG19" s="385">
        <f t="shared" si="7"/>
        <v>1.275003752113078E-2</v>
      </c>
      <c r="AI19" s="27">
        <f t="shared" si="8"/>
        <v>4.2327738576629095</v>
      </c>
      <c r="AJ19" s="28">
        <f t="shared" si="8"/>
        <v>2.8640683250597392</v>
      </c>
      <c r="AK19" s="401">
        <f t="shared" si="8"/>
        <v>3.2752974558079098</v>
      </c>
      <c r="AL19" s="28">
        <f t="shared" si="8"/>
        <v>4.1642276485104537</v>
      </c>
      <c r="AM19" s="28">
        <f t="shared" si="8"/>
        <v>2.7450963980764658</v>
      </c>
      <c r="AN19" s="401">
        <f t="shared" si="8"/>
        <v>3.2434682623636819</v>
      </c>
      <c r="AO19" s="383">
        <f>(AL19-AI19)/AI19</f>
        <v>-1.6194158123605265E-2</v>
      </c>
      <c r="AP19" s="384">
        <f>(AM19-AJ19)/AJ19</f>
        <v>-4.153948631123941E-2</v>
      </c>
      <c r="AQ19" s="385">
        <f>(AN19-AK19)/AK19</f>
        <v>-9.7179550479565904E-3</v>
      </c>
    </row>
    <row r="20" spans="1:43" ht="20.100000000000001" customHeight="1">
      <c r="A20" s="8" t="s">
        <v>222</v>
      </c>
      <c r="B20" s="19">
        <v>5649.7999999999993</v>
      </c>
      <c r="C20" s="370">
        <v>21218.630000000005</v>
      </c>
      <c r="D20" s="374">
        <v>26868.430000000004</v>
      </c>
      <c r="E20" s="19">
        <v>5067.590000000002</v>
      </c>
      <c r="F20" s="368">
        <v>21293.8</v>
      </c>
      <c r="G20" s="376">
        <v>26361.39</v>
      </c>
      <c r="H20" s="344">
        <f t="shared" si="0"/>
        <v>1.2214099954566257E-2</v>
      </c>
      <c r="I20" s="322">
        <f t="shared" si="1"/>
        <v>3.5792781165641351E-2</v>
      </c>
      <c r="J20" s="398">
        <f t="shared" si="2"/>
        <v>2.5458476920300527E-2</v>
      </c>
      <c r="K20" s="322">
        <f t="shared" si="3"/>
        <v>1.1812125484477938E-2</v>
      </c>
      <c r="L20" s="322">
        <f t="shared" si="4"/>
        <v>3.7221870142977967E-2</v>
      </c>
      <c r="M20" s="398">
        <f t="shared" si="5"/>
        <v>2.6332593202725373E-2</v>
      </c>
      <c r="N20" s="393">
        <f t="shared" si="6"/>
        <v>-0.1030496654748836</v>
      </c>
      <c r="O20" s="394">
        <f t="shared" si="6"/>
        <v>3.5426415371772164E-3</v>
      </c>
      <c r="P20" s="385">
        <f t="shared" si="6"/>
        <v>-1.8871218005667038E-2</v>
      </c>
      <c r="R20" s="400">
        <v>1095.2260000000001</v>
      </c>
      <c r="S20" s="368">
        <v>4718.4070000000002</v>
      </c>
      <c r="T20" s="373">
        <v>5813.6329999999998</v>
      </c>
      <c r="U20" s="19">
        <v>984.39800000000014</v>
      </c>
      <c r="V20" s="119">
        <v>4322.268</v>
      </c>
      <c r="W20" s="374">
        <v>5306.6660000000002</v>
      </c>
      <c r="X20" s="344">
        <f t="shared" si="10"/>
        <v>8.8054490735933917E-3</v>
      </c>
      <c r="Y20" s="322">
        <f t="shared" si="11"/>
        <v>2.5785011555257299E-2</v>
      </c>
      <c r="Z20" s="398">
        <f t="shared" si="12"/>
        <v>1.8914071669961126E-2</v>
      </c>
      <c r="AA20" s="322">
        <f t="shared" si="13"/>
        <v>8.3918302519224233E-3</v>
      </c>
      <c r="AB20" s="322">
        <f t="shared" si="14"/>
        <v>2.4999353076291982E-2</v>
      </c>
      <c r="AC20" s="398">
        <f t="shared" si="15"/>
        <v>1.8286267260930453E-2</v>
      </c>
      <c r="AE20" s="393">
        <f t="shared" si="7"/>
        <v>-0.10119190011924477</v>
      </c>
      <c r="AF20" s="394">
        <f t="shared" si="7"/>
        <v>-8.3956089417466559E-2</v>
      </c>
      <c r="AG20" s="385">
        <f t="shared" si="7"/>
        <v>-8.7203130985392383E-2</v>
      </c>
      <c r="AI20" s="27">
        <f t="shared" si="8"/>
        <v>1.9385217175829237</v>
      </c>
      <c r="AJ20" s="28">
        <f t="shared" si="8"/>
        <v>2.2237095420392357</v>
      </c>
      <c r="AK20" s="401">
        <f t="shared" si="8"/>
        <v>2.1637412383231918</v>
      </c>
      <c r="AL20" s="28">
        <f t="shared" si="8"/>
        <v>1.9425367877038193</v>
      </c>
      <c r="AM20" s="28">
        <f t="shared" si="8"/>
        <v>2.0298246437930292</v>
      </c>
      <c r="AN20" s="401">
        <f t="shared" si="8"/>
        <v>2.0130448356478929</v>
      </c>
      <c r="AO20" s="383">
        <f t="shared" ref="AO20:AQ33" si="16">(AL20-AI20)/AI20</f>
        <v>2.0712020321866135E-3</v>
      </c>
      <c r="AP20" s="384">
        <f t="shared" si="16"/>
        <v>-8.7189848575459999E-2</v>
      </c>
      <c r="AQ20" s="385">
        <f t="shared" si="16"/>
        <v>-6.9646222018711526E-2</v>
      </c>
    </row>
    <row r="21" spans="1:43" ht="20.100000000000001" customHeight="1">
      <c r="A21" s="8" t="s">
        <v>217</v>
      </c>
      <c r="B21" s="19">
        <v>19721.130000000005</v>
      </c>
      <c r="C21" s="370">
        <v>15118.33</v>
      </c>
      <c r="D21" s="374">
        <v>34839.460000000006</v>
      </c>
      <c r="E21" s="19">
        <v>8375.7499999999982</v>
      </c>
      <c r="F21" s="368">
        <v>9430.3100000000013</v>
      </c>
      <c r="G21" s="376">
        <v>17806.059999999998</v>
      </c>
      <c r="H21" s="344">
        <f t="shared" si="0"/>
        <v>4.2634403525256707E-2</v>
      </c>
      <c r="I21" s="322">
        <f t="shared" si="1"/>
        <v>2.5502451255333188E-2</v>
      </c>
      <c r="J21" s="398">
        <f t="shared" si="2"/>
        <v>3.3011217563725659E-2</v>
      </c>
      <c r="K21" s="322">
        <f t="shared" si="3"/>
        <v>1.9523167822696003E-2</v>
      </c>
      <c r="L21" s="322">
        <f t="shared" si="4"/>
        <v>1.6484318169045761E-2</v>
      </c>
      <c r="M21" s="398">
        <f t="shared" si="5"/>
        <v>1.7786608920217033E-2</v>
      </c>
      <c r="N21" s="393">
        <f t="shared" si="6"/>
        <v>-0.57529056397883915</v>
      </c>
      <c r="O21" s="394">
        <f t="shared" si="6"/>
        <v>-0.37623335381619522</v>
      </c>
      <c r="P21" s="385">
        <f t="shared" si="6"/>
        <v>-0.48891113696940208</v>
      </c>
      <c r="R21" s="400">
        <v>4751.6970000000001</v>
      </c>
      <c r="S21" s="368">
        <v>4574.8519999999999</v>
      </c>
      <c r="T21" s="373">
        <v>9326.5489999999991</v>
      </c>
      <c r="U21" s="19">
        <v>2034.607</v>
      </c>
      <c r="V21" s="119">
        <v>2846.7600000000007</v>
      </c>
      <c r="W21" s="374">
        <v>4881.3670000000002</v>
      </c>
      <c r="X21" s="344">
        <f t="shared" si="10"/>
        <v>3.8202915148696705E-2</v>
      </c>
      <c r="Y21" s="322">
        <f t="shared" si="11"/>
        <v>2.5000516420815744E-2</v>
      </c>
      <c r="Z21" s="398">
        <f t="shared" si="12"/>
        <v>3.0342991416796392E-2</v>
      </c>
      <c r="AA21" s="322">
        <f t="shared" si="13"/>
        <v>1.7344688401818291E-2</v>
      </c>
      <c r="AB21" s="322">
        <f t="shared" si="14"/>
        <v>1.6465235002425804E-2</v>
      </c>
      <c r="AC21" s="398">
        <f t="shared" si="15"/>
        <v>1.6820727281627729E-2</v>
      </c>
      <c r="AE21" s="393">
        <f t="shared" si="7"/>
        <v>-0.57181465905759565</v>
      </c>
      <c r="AF21" s="394">
        <f t="shared" si="7"/>
        <v>-0.37773724701913836</v>
      </c>
      <c r="AG21" s="385">
        <f t="shared" si="7"/>
        <v>-0.4766159487287312</v>
      </c>
      <c r="AI21" s="27">
        <f t="shared" si="8"/>
        <v>2.4094445906497239</v>
      </c>
      <c r="AJ21" s="28">
        <f t="shared" si="8"/>
        <v>3.0260299914077811</v>
      </c>
      <c r="AK21" s="401">
        <f t="shared" si="8"/>
        <v>2.6770073359345976</v>
      </c>
      <c r="AL21" s="28">
        <f t="shared" si="8"/>
        <v>2.4291639554666751</v>
      </c>
      <c r="AM21" s="28">
        <f t="shared" si="8"/>
        <v>3.0187342727863671</v>
      </c>
      <c r="AN21" s="401">
        <f t="shared" si="8"/>
        <v>2.7414077005244284</v>
      </c>
      <c r="AO21" s="383">
        <f t="shared" si="16"/>
        <v>8.1841951848470058E-3</v>
      </c>
      <c r="AP21" s="384">
        <f t="shared" si="16"/>
        <v>-2.4109868845086499E-3</v>
      </c>
      <c r="AQ21" s="385">
        <f t="shared" si="16"/>
        <v>2.4056850246675664E-2</v>
      </c>
    </row>
    <row r="22" spans="1:43" ht="20.100000000000001" customHeight="1">
      <c r="A22" s="8" t="s">
        <v>216</v>
      </c>
      <c r="B22" s="19">
        <v>6721.7199999999984</v>
      </c>
      <c r="C22" s="370">
        <v>12081.740000000002</v>
      </c>
      <c r="D22" s="374">
        <v>18803.46</v>
      </c>
      <c r="E22" s="19">
        <v>9689.65</v>
      </c>
      <c r="F22" s="368">
        <v>8882.4900000000016</v>
      </c>
      <c r="G22" s="376">
        <v>18572.14</v>
      </c>
      <c r="H22" s="344">
        <f t="shared" si="0"/>
        <v>1.4531445351447325E-2</v>
      </c>
      <c r="I22" s="322">
        <f t="shared" si="1"/>
        <v>2.0380160072548305E-2</v>
      </c>
      <c r="J22" s="398">
        <f t="shared" si="2"/>
        <v>1.7816725891010157E-2</v>
      </c>
      <c r="K22" s="322">
        <f t="shared" si="3"/>
        <v>2.2585758062643506E-2</v>
      </c>
      <c r="L22" s="322">
        <f t="shared" si="4"/>
        <v>1.5526720891822991E-2</v>
      </c>
      <c r="M22" s="398">
        <f t="shared" si="5"/>
        <v>1.8551852065618088E-2</v>
      </c>
      <c r="N22" s="393">
        <f t="shared" si="6"/>
        <v>0.44154323595746353</v>
      </c>
      <c r="O22" s="394">
        <f t="shared" si="6"/>
        <v>-0.26480043437451889</v>
      </c>
      <c r="P22" s="385">
        <f t="shared" si="6"/>
        <v>-1.2301991229273746E-2</v>
      </c>
      <c r="R22" s="400">
        <v>1691.7530000000002</v>
      </c>
      <c r="S22" s="368">
        <v>3506.6180000000008</v>
      </c>
      <c r="T22" s="373">
        <v>5198.371000000001</v>
      </c>
      <c r="U22" s="19">
        <v>2176.2649999999999</v>
      </c>
      <c r="V22" s="119">
        <v>2660.7019999999998</v>
      </c>
      <c r="W22" s="374">
        <v>4836.9669999999996</v>
      </c>
      <c r="X22" s="344">
        <f t="shared" si="10"/>
        <v>1.3601434668825284E-2</v>
      </c>
      <c r="Y22" s="322">
        <f t="shared" si="11"/>
        <v>1.9162862730975359E-2</v>
      </c>
      <c r="Z22" s="398">
        <f t="shared" si="12"/>
        <v>1.6912378483651704E-2</v>
      </c>
      <c r="AA22" s="322">
        <f t="shared" si="13"/>
        <v>1.8552299439047976E-2</v>
      </c>
      <c r="AB22" s="322">
        <f t="shared" si="14"/>
        <v>1.5389103296879375E-2</v>
      </c>
      <c r="AC22" s="398">
        <f t="shared" si="15"/>
        <v>1.6667729096630723E-2</v>
      </c>
      <c r="AE22" s="393">
        <f t="shared" si="7"/>
        <v>0.28639641838968199</v>
      </c>
      <c r="AF22" s="394">
        <f t="shared" si="7"/>
        <v>-0.24123414640545415</v>
      </c>
      <c r="AG22" s="385">
        <f t="shared" si="7"/>
        <v>-6.9522548506061085E-2</v>
      </c>
      <c r="AI22" s="27">
        <f t="shared" si="8"/>
        <v>2.5168453907630797</v>
      </c>
      <c r="AJ22" s="28">
        <f t="shared" si="8"/>
        <v>2.9024114076283718</v>
      </c>
      <c r="AK22" s="401">
        <f t="shared" si="8"/>
        <v>2.7645821566881845</v>
      </c>
      <c r="AL22" s="28">
        <f t="shared" si="8"/>
        <v>2.2459686366380622</v>
      </c>
      <c r="AM22" s="28">
        <f t="shared" si="8"/>
        <v>2.9954460967589034</v>
      </c>
      <c r="AN22" s="401">
        <f t="shared" si="8"/>
        <v>2.6044209229523361</v>
      </c>
      <c r="AO22" s="383">
        <f t="shared" si="16"/>
        <v>-0.10762550418040999</v>
      </c>
      <c r="AP22" s="384">
        <f t="shared" si="16"/>
        <v>3.2054273520979719E-2</v>
      </c>
      <c r="AQ22" s="385">
        <f t="shared" si="16"/>
        <v>-5.7933251630225627E-2</v>
      </c>
    </row>
    <row r="23" spans="1:43" ht="20.100000000000001" customHeight="1">
      <c r="A23" s="8" t="s">
        <v>171</v>
      </c>
      <c r="B23" s="19">
        <v>610.57999999999993</v>
      </c>
      <c r="C23" s="370">
        <v>1062.77</v>
      </c>
      <c r="D23" s="374">
        <v>1673.35</v>
      </c>
      <c r="E23" s="19">
        <v>541.91999999999996</v>
      </c>
      <c r="F23" s="368">
        <v>1002.45</v>
      </c>
      <c r="G23" s="376">
        <v>1544.37</v>
      </c>
      <c r="H23" s="344">
        <f t="shared" si="0"/>
        <v>1.3199909997272585E-3</v>
      </c>
      <c r="I23" s="322">
        <f t="shared" si="1"/>
        <v>1.7927403437172263E-3</v>
      </c>
      <c r="J23" s="398">
        <f t="shared" si="2"/>
        <v>1.5855389523907752E-3</v>
      </c>
      <c r="K23" s="322">
        <f t="shared" si="3"/>
        <v>1.2631698780975339E-3</v>
      </c>
      <c r="L23" s="322">
        <f t="shared" si="4"/>
        <v>1.7522970876418613E-3</v>
      </c>
      <c r="M23" s="398">
        <f t="shared" si="5"/>
        <v>1.5426829527765032E-3</v>
      </c>
      <c r="N23" s="393">
        <f t="shared" si="6"/>
        <v>-0.11245045694257914</v>
      </c>
      <c r="O23" s="394">
        <f t="shared" si="6"/>
        <v>-5.6757341663765386E-2</v>
      </c>
      <c r="P23" s="385">
        <f t="shared" si="6"/>
        <v>-7.7078913556637901E-2</v>
      </c>
      <c r="R23" s="400">
        <v>956.52099999999996</v>
      </c>
      <c r="S23" s="368">
        <v>2545.893</v>
      </c>
      <c r="T23" s="373">
        <v>3502.4139999999998</v>
      </c>
      <c r="U23" s="19">
        <v>888.18900000000008</v>
      </c>
      <c r="V23" s="119">
        <v>2412.2139999999999</v>
      </c>
      <c r="W23" s="374">
        <v>3300.4030000000002</v>
      </c>
      <c r="X23" s="344">
        <f t="shared" si="10"/>
        <v>7.6902821457147871E-3</v>
      </c>
      <c r="Y23" s="322">
        <f t="shared" si="11"/>
        <v>1.3912721056799185E-2</v>
      </c>
      <c r="Z23" s="398">
        <f t="shared" si="12"/>
        <v>1.1394752543525748E-2</v>
      </c>
      <c r="AA23" s="322">
        <f t="shared" si="13"/>
        <v>7.5716644280308621E-3</v>
      </c>
      <c r="AB23" s="322">
        <f t="shared" si="14"/>
        <v>1.395188578810351E-2</v>
      </c>
      <c r="AC23" s="398">
        <f t="shared" si="15"/>
        <v>1.1372875422492511E-2</v>
      </c>
      <c r="AE23" s="393">
        <f t="shared" si="7"/>
        <v>-7.1438055202133449E-2</v>
      </c>
      <c r="AF23" s="394">
        <f t="shared" si="7"/>
        <v>-5.2507705547719441E-2</v>
      </c>
      <c r="AG23" s="385">
        <f t="shared" si="7"/>
        <v>-5.7677647473999227E-2</v>
      </c>
      <c r="AI23" s="27">
        <f t="shared" ref="AI23:AN33" si="17">(R23/B23)*10</f>
        <v>15.665776802384618</v>
      </c>
      <c r="AJ23" s="28">
        <f t="shared" si="17"/>
        <v>23.955258428446417</v>
      </c>
      <c r="AK23" s="401">
        <f t="shared" si="17"/>
        <v>20.93055248453701</v>
      </c>
      <c r="AL23" s="28">
        <f t="shared" si="17"/>
        <v>16.389670062001773</v>
      </c>
      <c r="AM23" s="28">
        <f t="shared" si="17"/>
        <v>24.063185196269139</v>
      </c>
      <c r="AN23" s="401">
        <f t="shared" si="17"/>
        <v>21.370545918400389</v>
      </c>
      <c r="AO23" s="383">
        <f t="shared" si="16"/>
        <v>4.6208577381682402E-2</v>
      </c>
      <c r="AP23" s="384">
        <f t="shared" si="16"/>
        <v>4.505347673250764E-3</v>
      </c>
      <c r="AQ23" s="385">
        <f t="shared" si="16"/>
        <v>2.1021587184018913E-2</v>
      </c>
    </row>
    <row r="24" spans="1:43" ht="20.100000000000001" customHeight="1">
      <c r="A24" s="8" t="s">
        <v>220</v>
      </c>
      <c r="B24" s="19">
        <v>2502.8999999999992</v>
      </c>
      <c r="C24" s="370">
        <v>7437.0400000000009</v>
      </c>
      <c r="D24" s="374">
        <v>9939.94</v>
      </c>
      <c r="E24" s="19">
        <v>2166.6499999999996</v>
      </c>
      <c r="F24" s="368">
        <v>7274.9000000000015</v>
      </c>
      <c r="G24" s="376">
        <v>9441.5500000000011</v>
      </c>
      <c r="H24" s="344">
        <f t="shared" si="0"/>
        <v>5.4109297278282205E-3</v>
      </c>
      <c r="I24" s="322">
        <f t="shared" si="1"/>
        <v>1.2545218293552473E-2</v>
      </c>
      <c r="J24" s="398">
        <f t="shared" si="2"/>
        <v>9.418329730437245E-3</v>
      </c>
      <c r="K24" s="322">
        <f t="shared" si="3"/>
        <v>5.0502786691393959E-3</v>
      </c>
      <c r="L24" s="322">
        <f t="shared" si="4"/>
        <v>1.2716630338556315E-2</v>
      </c>
      <c r="M24" s="398">
        <f t="shared" si="5"/>
        <v>9.4312361887287349E-3</v>
      </c>
      <c r="N24" s="393">
        <f t="shared" si="6"/>
        <v>-0.13434416077350259</v>
      </c>
      <c r="O24" s="394">
        <f t="shared" si="6"/>
        <v>-2.1801684541161458E-2</v>
      </c>
      <c r="P24" s="385">
        <f t="shared" si="6"/>
        <v>-5.0140141690996058E-2</v>
      </c>
      <c r="R24" s="400">
        <v>858.80600000000004</v>
      </c>
      <c r="S24" s="368">
        <v>2650.6949999999997</v>
      </c>
      <c r="T24" s="373">
        <v>3509.5009999999997</v>
      </c>
      <c r="U24" s="19">
        <v>744.24800000000016</v>
      </c>
      <c r="V24" s="119">
        <v>2508.4789999999998</v>
      </c>
      <c r="W24" s="374">
        <v>3252.7269999999999</v>
      </c>
      <c r="X24" s="344">
        <f t="shared" si="10"/>
        <v>6.9046685315144515E-3</v>
      </c>
      <c r="Y24" s="322">
        <f t="shared" si="11"/>
        <v>1.4485439938619695E-2</v>
      </c>
      <c r="Z24" s="398">
        <f t="shared" si="12"/>
        <v>1.1417809386970288E-2</v>
      </c>
      <c r="AA24" s="322">
        <f t="shared" si="13"/>
        <v>6.3445911931279426E-3</v>
      </c>
      <c r="AB24" s="322">
        <f t="shared" si="14"/>
        <v>1.4508668181950733E-2</v>
      </c>
      <c r="AC24" s="398">
        <f t="shared" si="15"/>
        <v>1.1208588452494376E-2</v>
      </c>
      <c r="AE24" s="393">
        <f t="shared" si="7"/>
        <v>-0.13339217471699066</v>
      </c>
      <c r="AF24" s="394">
        <f t="shared" si="7"/>
        <v>-5.3652344007892233E-2</v>
      </c>
      <c r="AG24" s="385">
        <f t="shared" si="7"/>
        <v>-7.3165387329993614E-2</v>
      </c>
      <c r="AI24" s="27">
        <f t="shared" si="17"/>
        <v>3.4312437572416012</v>
      </c>
      <c r="AJ24" s="28">
        <f t="shared" si="17"/>
        <v>3.5641801039123084</v>
      </c>
      <c r="AK24" s="401">
        <f t="shared" si="17"/>
        <v>3.5307064227751872</v>
      </c>
      <c r="AL24" s="28">
        <f t="shared" si="17"/>
        <v>3.4350171924399433</v>
      </c>
      <c r="AM24" s="28">
        <f t="shared" si="17"/>
        <v>3.4481284966116368</v>
      </c>
      <c r="AN24" s="401">
        <f t="shared" si="17"/>
        <v>3.4451197102170719</v>
      </c>
      <c r="AO24" s="383">
        <f t="shared" si="16"/>
        <v>1.0997281059902154E-3</v>
      </c>
      <c r="AP24" s="384">
        <f t="shared" si="16"/>
        <v>-3.2560533956542993E-2</v>
      </c>
      <c r="AQ24" s="385">
        <f t="shared" si="16"/>
        <v>-2.4240676598323043E-2</v>
      </c>
    </row>
    <row r="25" spans="1:43" ht="20.100000000000001" customHeight="1">
      <c r="A25" s="8" t="s">
        <v>173</v>
      </c>
      <c r="B25" s="19">
        <v>6041.4699999999984</v>
      </c>
      <c r="C25" s="370">
        <v>2928.69</v>
      </c>
      <c r="D25" s="374">
        <v>8970.159999999998</v>
      </c>
      <c r="E25" s="19">
        <v>6503.4900000000007</v>
      </c>
      <c r="F25" s="368">
        <v>3581.7799999999993</v>
      </c>
      <c r="G25" s="376">
        <v>10085.27</v>
      </c>
      <c r="H25" s="344">
        <f t="shared" si="0"/>
        <v>1.3060837277870614E-2</v>
      </c>
      <c r="I25" s="322">
        <f t="shared" si="1"/>
        <v>4.9402793805256107E-3</v>
      </c>
      <c r="J25" s="398">
        <f t="shared" si="2"/>
        <v>8.4994400987107501E-3</v>
      </c>
      <c r="K25" s="322">
        <f t="shared" si="3"/>
        <v>1.5159087449270246E-2</v>
      </c>
      <c r="L25" s="322">
        <f t="shared" si="4"/>
        <v>6.2610032047222949E-3</v>
      </c>
      <c r="M25" s="398">
        <f t="shared" si="5"/>
        <v>1.0074252998406008E-2</v>
      </c>
      <c r="N25" s="393">
        <f t="shared" si="6"/>
        <v>7.6474765247531204E-2</v>
      </c>
      <c r="O25" s="394">
        <f t="shared" si="6"/>
        <v>0.22299731279172572</v>
      </c>
      <c r="P25" s="385">
        <f t="shared" si="6"/>
        <v>0.12431327869291101</v>
      </c>
      <c r="R25" s="400">
        <v>1964.3560000000002</v>
      </c>
      <c r="S25" s="368">
        <v>1133.759</v>
      </c>
      <c r="T25" s="373">
        <v>3098.1150000000002</v>
      </c>
      <c r="U25" s="19">
        <v>2037.749</v>
      </c>
      <c r="V25" s="119">
        <v>1114.7010000000002</v>
      </c>
      <c r="W25" s="374">
        <v>3152.4500000000003</v>
      </c>
      <c r="X25" s="344">
        <f t="shared" si="10"/>
        <v>1.5793120981795191E-2</v>
      </c>
      <c r="Y25" s="322">
        <f t="shared" si="11"/>
        <v>6.1957327792784636E-3</v>
      </c>
      <c r="Z25" s="398">
        <f t="shared" si="12"/>
        <v>1.0079406311299943E-2</v>
      </c>
      <c r="AA25" s="322">
        <f t="shared" si="13"/>
        <v>1.7371473432518825E-2</v>
      </c>
      <c r="AB25" s="322">
        <f t="shared" si="14"/>
        <v>6.4472642310693723E-3</v>
      </c>
      <c r="AC25" s="398">
        <f t="shared" si="15"/>
        <v>1.0863043430040671E-2</v>
      </c>
      <c r="AE25" s="393">
        <f t="shared" si="7"/>
        <v>3.7362372197300181E-2</v>
      </c>
      <c r="AF25" s="394">
        <f t="shared" si="7"/>
        <v>-1.6809568876630539E-2</v>
      </c>
      <c r="AG25" s="385">
        <f t="shared" si="7"/>
        <v>1.7538083641181826E-2</v>
      </c>
      <c r="AI25" s="27">
        <f t="shared" si="17"/>
        <v>3.2514537024929373</v>
      </c>
      <c r="AJ25" s="28">
        <f t="shared" si="17"/>
        <v>3.8712154581058429</v>
      </c>
      <c r="AK25" s="401">
        <f t="shared" si="17"/>
        <v>3.4538012699884963</v>
      </c>
      <c r="AL25" s="28">
        <f t="shared" si="17"/>
        <v>3.1333161118107351</v>
      </c>
      <c r="AM25" s="28">
        <f t="shared" si="17"/>
        <v>3.112142565986745</v>
      </c>
      <c r="AN25" s="401">
        <f t="shared" si="17"/>
        <v>3.1257963346544022</v>
      </c>
      <c r="AO25" s="383">
        <f t="shared" si="16"/>
        <v>-3.6333776055806781E-2</v>
      </c>
      <c r="AP25" s="384">
        <f t="shared" si="16"/>
        <v>-0.19608128256713117</v>
      </c>
      <c r="AQ25" s="385">
        <f t="shared" si="16"/>
        <v>-9.4969255522679985E-2</v>
      </c>
    </row>
    <row r="26" spans="1:43" ht="20.100000000000001" customHeight="1">
      <c r="A26" s="8" t="s">
        <v>236</v>
      </c>
      <c r="B26" s="19">
        <v>2856.1999999999994</v>
      </c>
      <c r="C26" s="370">
        <v>7571.7999999999993</v>
      </c>
      <c r="D26" s="374">
        <v>10427.999999999998</v>
      </c>
      <c r="E26" s="19">
        <v>4228.5200000000004</v>
      </c>
      <c r="F26" s="368">
        <v>9113.6299999999992</v>
      </c>
      <c r="G26" s="376">
        <v>13342.15</v>
      </c>
      <c r="H26" s="344">
        <f t="shared" si="0"/>
        <v>6.1747163245127511E-3</v>
      </c>
      <c r="I26" s="322">
        <f t="shared" si="1"/>
        <v>1.2772539057894081E-2</v>
      </c>
      <c r="J26" s="398">
        <f t="shared" si="2"/>
        <v>9.8807781967496355E-3</v>
      </c>
      <c r="K26" s="322">
        <f t="shared" si="3"/>
        <v>9.8563239831210969E-3</v>
      </c>
      <c r="L26" s="322">
        <f t="shared" si="4"/>
        <v>1.5930756952312327E-2</v>
      </c>
      <c r="M26" s="398">
        <f t="shared" si="5"/>
        <v>1.3327575230279675E-2</v>
      </c>
      <c r="N26" s="393">
        <f t="shared" si="6"/>
        <v>0.48047055528324395</v>
      </c>
      <c r="O26" s="394">
        <f t="shared" si="6"/>
        <v>0.20362793523336592</v>
      </c>
      <c r="P26" s="385">
        <f t="shared" si="6"/>
        <v>0.27945435366321464</v>
      </c>
      <c r="R26" s="400">
        <v>738.79200000000003</v>
      </c>
      <c r="S26" s="368">
        <v>1564.8340000000003</v>
      </c>
      <c r="T26" s="373">
        <v>2303.6260000000002</v>
      </c>
      <c r="U26" s="19">
        <v>1033.973</v>
      </c>
      <c r="V26" s="119">
        <v>1769.3269999999998</v>
      </c>
      <c r="W26" s="374">
        <v>2803.2999999999997</v>
      </c>
      <c r="X26" s="344">
        <f t="shared" si="10"/>
        <v>5.9397743771406166E-3</v>
      </c>
      <c r="Y26" s="322">
        <f t="shared" si="11"/>
        <v>8.5514587385232994E-3</v>
      </c>
      <c r="Z26" s="398">
        <f t="shared" si="12"/>
        <v>7.4946160627590141E-3</v>
      </c>
      <c r="AA26" s="322">
        <f t="shared" si="13"/>
        <v>8.8144489333287779E-3</v>
      </c>
      <c r="AB26" s="322">
        <f t="shared" si="14"/>
        <v>1.0233523321648832E-2</v>
      </c>
      <c r="AC26" s="398">
        <f t="shared" si="15"/>
        <v>9.6599056757230104E-3</v>
      </c>
      <c r="AE26" s="393">
        <f t="shared" si="7"/>
        <v>0.3995454742336137</v>
      </c>
      <c r="AF26" s="394">
        <f t="shared" si="7"/>
        <v>0.13068031497270602</v>
      </c>
      <c r="AG26" s="385">
        <f t="shared" si="7"/>
        <v>0.21690760566168271</v>
      </c>
      <c r="AI26" s="27">
        <f t="shared" si="17"/>
        <v>2.5866255864435272</v>
      </c>
      <c r="AJ26" s="28">
        <f t="shared" si="17"/>
        <v>2.0666605034470011</v>
      </c>
      <c r="AK26" s="401">
        <f t="shared" si="17"/>
        <v>2.2090774836977376</v>
      </c>
      <c r="AL26" s="28">
        <f t="shared" si="17"/>
        <v>2.4452361582776003</v>
      </c>
      <c r="AM26" s="28">
        <f t="shared" si="17"/>
        <v>1.9414075401349407</v>
      </c>
      <c r="AN26" s="401">
        <f t="shared" si="17"/>
        <v>2.1010856571092367</v>
      </c>
      <c r="AO26" s="383">
        <f t="shared" si="16"/>
        <v>-5.4661729516226533E-2</v>
      </c>
      <c r="AP26" s="384">
        <f t="shared" si="16"/>
        <v>-6.0606453311102607E-2</v>
      </c>
      <c r="AQ26" s="385">
        <f t="shared" si="16"/>
        <v>-4.8885486084324768E-2</v>
      </c>
    </row>
    <row r="27" spans="1:43" ht="20.100000000000001" customHeight="1">
      <c r="A27" s="8" t="s">
        <v>174</v>
      </c>
      <c r="B27" s="19">
        <v>9192.3500000000022</v>
      </c>
      <c r="C27" s="370">
        <v>5205.4400000000005</v>
      </c>
      <c r="D27" s="374">
        <v>14397.790000000003</v>
      </c>
      <c r="E27" s="19">
        <v>8673.3700000000008</v>
      </c>
      <c r="F27" s="368">
        <v>3344.0499999999997</v>
      </c>
      <c r="G27" s="376">
        <v>12017.42</v>
      </c>
      <c r="H27" s="344">
        <f t="shared" si="0"/>
        <v>1.9872611723841051E-2</v>
      </c>
      <c r="I27" s="322">
        <f t="shared" si="1"/>
        <v>8.7808296195784601E-3</v>
      </c>
      <c r="J27" s="398">
        <f t="shared" si="2"/>
        <v>1.3642248706691599E-2</v>
      </c>
      <c r="K27" s="322">
        <f t="shared" si="3"/>
        <v>2.0216894976370699E-2</v>
      </c>
      <c r="L27" s="322">
        <f t="shared" si="4"/>
        <v>5.8454477289927326E-3</v>
      </c>
      <c r="M27" s="398">
        <f t="shared" si="5"/>
        <v>1.2004292345976292E-2</v>
      </c>
      <c r="N27" s="393">
        <f t="shared" si="6"/>
        <v>-5.6457815466121421E-2</v>
      </c>
      <c r="O27" s="394">
        <f t="shared" si="6"/>
        <v>-0.3575855259113544</v>
      </c>
      <c r="P27" s="385">
        <f t="shared" si="6"/>
        <v>-0.1653288456075552</v>
      </c>
      <c r="R27" s="400">
        <v>1874.3999999999999</v>
      </c>
      <c r="S27" s="368">
        <v>1228.8929999999998</v>
      </c>
      <c r="T27" s="373">
        <v>3103.2929999999997</v>
      </c>
      <c r="U27" s="19">
        <v>1706.3219999999997</v>
      </c>
      <c r="V27" s="119">
        <v>749.32899999999995</v>
      </c>
      <c r="W27" s="374">
        <v>2455.6509999999998</v>
      </c>
      <c r="X27" s="344">
        <f t="shared" si="10"/>
        <v>1.5069888537656567E-2</v>
      </c>
      <c r="Y27" s="322">
        <f t="shared" si="11"/>
        <v>6.7156182595470891E-3</v>
      </c>
      <c r="Z27" s="398">
        <f t="shared" si="12"/>
        <v>1.0096252414778963E-2</v>
      </c>
      <c r="AA27" s="322">
        <f t="shared" si="13"/>
        <v>1.4546113034687971E-2</v>
      </c>
      <c r="AB27" s="322">
        <f t="shared" si="14"/>
        <v>4.3340071095324933E-3</v>
      </c>
      <c r="AC27" s="398">
        <f t="shared" si="15"/>
        <v>8.461940224911672E-3</v>
      </c>
      <c r="AE27" s="393">
        <f t="shared" si="7"/>
        <v>-8.9670294494238273E-2</v>
      </c>
      <c r="AF27" s="394">
        <f t="shared" si="7"/>
        <v>-0.39024064747703824</v>
      </c>
      <c r="AG27" s="385">
        <f t="shared" si="7"/>
        <v>-0.20869508615525503</v>
      </c>
      <c r="AI27" s="27">
        <f t="shared" si="17"/>
        <v>2.0390868493910692</v>
      </c>
      <c r="AJ27" s="28">
        <f t="shared" si="17"/>
        <v>2.3607860238519693</v>
      </c>
      <c r="AK27" s="401">
        <f t="shared" si="17"/>
        <v>2.1553953766515548</v>
      </c>
      <c r="AL27" s="28">
        <f t="shared" si="17"/>
        <v>1.9673114371922327</v>
      </c>
      <c r="AM27" s="28">
        <f t="shared" si="17"/>
        <v>2.2407828830310552</v>
      </c>
      <c r="AN27" s="401">
        <f t="shared" si="17"/>
        <v>2.0434094838992061</v>
      </c>
      <c r="AO27" s="383">
        <f t="shared" si="16"/>
        <v>-3.519978181423257E-2</v>
      </c>
      <c r="AP27" s="384">
        <f t="shared" si="16"/>
        <v>-5.0831858376182419E-2</v>
      </c>
      <c r="AQ27" s="385">
        <f t="shared" si="16"/>
        <v>-5.1956079133064118E-2</v>
      </c>
    </row>
    <row r="28" spans="1:43" ht="20.100000000000001" customHeight="1">
      <c r="A28" s="8" t="s">
        <v>225</v>
      </c>
      <c r="B28" s="19">
        <v>2619.7600000000002</v>
      </c>
      <c r="C28" s="370">
        <v>5126</v>
      </c>
      <c r="D28" s="374">
        <v>7745.76</v>
      </c>
      <c r="E28" s="19">
        <v>1430.0600000000004</v>
      </c>
      <c r="F28" s="368">
        <v>5641.4</v>
      </c>
      <c r="G28" s="376">
        <v>7071.46</v>
      </c>
      <c r="H28" s="344">
        <f t="shared" si="0"/>
        <v>5.6635651699130062E-3</v>
      </c>
      <c r="I28" s="322">
        <f t="shared" si="1"/>
        <v>8.6468257495925759E-3</v>
      </c>
      <c r="J28" s="398">
        <f t="shared" si="2"/>
        <v>7.3392919567755533E-3</v>
      </c>
      <c r="K28" s="322">
        <f t="shared" si="3"/>
        <v>3.3333494166521995E-3</v>
      </c>
      <c r="L28" s="322">
        <f t="shared" si="4"/>
        <v>9.8612487308322554E-3</v>
      </c>
      <c r="M28" s="398">
        <f t="shared" si="5"/>
        <v>7.0637352404157886E-3</v>
      </c>
      <c r="N28" s="393">
        <f t="shared" si="6"/>
        <v>-0.45412556875438959</v>
      </c>
      <c r="O28" s="394">
        <f t="shared" si="6"/>
        <v>0.10054623488099876</v>
      </c>
      <c r="P28" s="385">
        <f t="shared" si="6"/>
        <v>-8.7054078618495817E-2</v>
      </c>
      <c r="R28" s="400">
        <v>742.49199999999996</v>
      </c>
      <c r="S28" s="368">
        <v>1663.0619999999999</v>
      </c>
      <c r="T28" s="373">
        <v>2405.5540000000001</v>
      </c>
      <c r="U28" s="19">
        <v>548.44399999999996</v>
      </c>
      <c r="V28" s="119">
        <v>1718.8389999999999</v>
      </c>
      <c r="W28" s="374">
        <v>2267.2829999999999</v>
      </c>
      <c r="X28" s="344">
        <f t="shared" si="10"/>
        <v>5.9695218097000104E-3</v>
      </c>
      <c r="Y28" s="322">
        <f t="shared" si="11"/>
        <v>9.0882522188334564E-3</v>
      </c>
      <c r="Z28" s="398">
        <f t="shared" si="12"/>
        <v>7.8262285840818759E-3</v>
      </c>
      <c r="AA28" s="322">
        <f t="shared" si="13"/>
        <v>4.6753944549718105E-3</v>
      </c>
      <c r="AB28" s="322">
        <f t="shared" si="14"/>
        <v>9.9415082642493775E-3</v>
      </c>
      <c r="AC28" s="398">
        <f t="shared" si="15"/>
        <v>7.8128419791568138E-3</v>
      </c>
      <c r="AE28" s="393">
        <f t="shared" si="7"/>
        <v>-0.26134692360321726</v>
      </c>
      <c r="AF28" s="394">
        <f t="shared" si="7"/>
        <v>3.3538737581641602E-2</v>
      </c>
      <c r="AG28" s="385">
        <f t="shared" si="7"/>
        <v>-5.747989860132019E-2</v>
      </c>
      <c r="AI28" s="27">
        <f t="shared" si="17"/>
        <v>2.8341985525391635</v>
      </c>
      <c r="AJ28" s="28">
        <f t="shared" si="17"/>
        <v>3.2443659773702689</v>
      </c>
      <c r="AK28" s="401">
        <f t="shared" si="17"/>
        <v>3.1056397306397305</v>
      </c>
      <c r="AL28" s="28">
        <f t="shared" si="17"/>
        <v>3.8351118134903417</v>
      </c>
      <c r="AM28" s="28">
        <f t="shared" si="17"/>
        <v>3.046830573971</v>
      </c>
      <c r="AN28" s="401">
        <f t="shared" si="17"/>
        <v>3.2062445379030633</v>
      </c>
      <c r="AO28" s="383">
        <f t="shared" si="16"/>
        <v>0.35315566019693934</v>
      </c>
      <c r="AP28" s="384">
        <f t="shared" si="16"/>
        <v>-6.0885672201316153E-2</v>
      </c>
      <c r="AQ28" s="385">
        <f t="shared" si="16"/>
        <v>3.2394229849258521E-2</v>
      </c>
    </row>
    <row r="29" spans="1:43" ht="20.100000000000001" customHeight="1">
      <c r="A29" s="8" t="s">
        <v>176</v>
      </c>
      <c r="B29" s="19">
        <v>2381.4900000000002</v>
      </c>
      <c r="C29" s="370">
        <v>4434.1100000000006</v>
      </c>
      <c r="D29" s="374">
        <v>6815.6</v>
      </c>
      <c r="E29" s="19">
        <v>3201.8999999999996</v>
      </c>
      <c r="F29" s="368">
        <v>4055.0299999999997</v>
      </c>
      <c r="G29" s="376">
        <v>7256.9299999999994</v>
      </c>
      <c r="H29" s="344">
        <f t="shared" si="0"/>
        <v>5.148457803957663E-3</v>
      </c>
      <c r="I29" s="322">
        <f t="shared" si="1"/>
        <v>7.4797066961619085E-3</v>
      </c>
      <c r="J29" s="398">
        <f t="shared" si="2"/>
        <v>6.4579432180443836E-3</v>
      </c>
      <c r="K29" s="322">
        <f t="shared" si="3"/>
        <v>7.4633592277097973E-3</v>
      </c>
      <c r="L29" s="322">
        <f t="shared" si="4"/>
        <v>7.0882510442419827E-3</v>
      </c>
      <c r="M29" s="398">
        <f t="shared" si="5"/>
        <v>7.249002635697656E-3</v>
      </c>
      <c r="N29" s="393">
        <f t="shared" si="6"/>
        <v>0.34449441316150786</v>
      </c>
      <c r="O29" s="394">
        <f t="shared" si="6"/>
        <v>-8.5491789784195873E-2</v>
      </c>
      <c r="P29" s="385">
        <f t="shared" si="6"/>
        <v>6.4752919772286963E-2</v>
      </c>
      <c r="R29" s="400">
        <v>735.71100000000001</v>
      </c>
      <c r="S29" s="368">
        <v>1308.3900000000001</v>
      </c>
      <c r="T29" s="373">
        <v>2044.1010000000001</v>
      </c>
      <c r="U29" s="19">
        <v>1038.152</v>
      </c>
      <c r="V29" s="119">
        <v>1200.5920000000001</v>
      </c>
      <c r="W29" s="374">
        <v>2238.7440000000001</v>
      </c>
      <c r="X29" s="344">
        <f t="shared" si="10"/>
        <v>5.9150036096499419E-3</v>
      </c>
      <c r="Y29" s="322">
        <f t="shared" si="11"/>
        <v>7.1500511229283734E-3</v>
      </c>
      <c r="Z29" s="398">
        <f t="shared" si="12"/>
        <v>6.6502775140156274E-3</v>
      </c>
      <c r="AA29" s="322">
        <f t="shared" si="13"/>
        <v>8.8500742176373451E-3</v>
      </c>
      <c r="AB29" s="322">
        <f t="shared" si="14"/>
        <v>6.9440449570853874E-3</v>
      </c>
      <c r="AC29" s="398">
        <f t="shared" si="15"/>
        <v>7.7144992944354297E-3</v>
      </c>
      <c r="AE29" s="393">
        <f t="shared" si="7"/>
        <v>0.41108669029007316</v>
      </c>
      <c r="AF29" s="394">
        <f t="shared" si="7"/>
        <v>-8.2389807320447261E-2</v>
      </c>
      <c r="AG29" s="385">
        <f t="shared" si="7"/>
        <v>9.5221811446694671E-2</v>
      </c>
      <c r="AI29" s="27">
        <f t="shared" si="17"/>
        <v>3.0892886386253982</v>
      </c>
      <c r="AJ29" s="28">
        <f t="shared" si="17"/>
        <v>2.9507387051742064</v>
      </c>
      <c r="AK29" s="401">
        <f t="shared" si="17"/>
        <v>2.9991504783144549</v>
      </c>
      <c r="AL29" s="28">
        <f t="shared" si="17"/>
        <v>3.2422998844436117</v>
      </c>
      <c r="AM29" s="28">
        <f t="shared" si="17"/>
        <v>2.9607475160479706</v>
      </c>
      <c r="AN29" s="401">
        <f t="shared" si="17"/>
        <v>3.0849739490390569</v>
      </c>
      <c r="AO29" s="383">
        <f t="shared" si="16"/>
        <v>4.9529604940474925E-2</v>
      </c>
      <c r="AP29" s="384">
        <f t="shared" si="16"/>
        <v>3.3919678676439255E-3</v>
      </c>
      <c r="AQ29" s="385">
        <f t="shared" si="16"/>
        <v>2.8615926858340027E-2</v>
      </c>
    </row>
    <row r="30" spans="1:43" ht="20.100000000000001" customHeight="1">
      <c r="A30" s="8" t="s">
        <v>219</v>
      </c>
      <c r="B30" s="19">
        <v>1968.14</v>
      </c>
      <c r="C30" s="370">
        <v>4333.6500000000005</v>
      </c>
      <c r="D30" s="374">
        <v>6301.7900000000009</v>
      </c>
      <c r="E30" s="19">
        <v>2913.6800000000003</v>
      </c>
      <c r="F30" s="368">
        <v>3712.9900000000002</v>
      </c>
      <c r="G30" s="376">
        <v>6626.67</v>
      </c>
      <c r="H30" s="344">
        <f t="shared" si="0"/>
        <v>4.2548512663421779E-3</v>
      </c>
      <c r="I30" s="322">
        <f t="shared" si="1"/>
        <v>7.3102451052910397E-3</v>
      </c>
      <c r="J30" s="398">
        <f t="shared" si="2"/>
        <v>5.9710960138564346E-3</v>
      </c>
      <c r="K30" s="322">
        <f t="shared" si="3"/>
        <v>6.791542682342824E-3</v>
      </c>
      <c r="L30" s="322">
        <f t="shared" si="4"/>
        <v>6.4903601809999049E-3</v>
      </c>
      <c r="M30" s="398">
        <f t="shared" si="5"/>
        <v>6.6194311225130451E-3</v>
      </c>
      <c r="N30" s="393">
        <f t="shared" si="6"/>
        <v>0.48042314063023978</v>
      </c>
      <c r="O30" s="394">
        <f t="shared" si="6"/>
        <v>-0.14321876478257364</v>
      </c>
      <c r="P30" s="385">
        <f t="shared" si="6"/>
        <v>5.1553606197604039E-2</v>
      </c>
      <c r="R30" s="400">
        <v>556.07100000000003</v>
      </c>
      <c r="S30" s="368">
        <v>1344.3660000000002</v>
      </c>
      <c r="T30" s="373">
        <v>1900.4370000000004</v>
      </c>
      <c r="U30" s="19">
        <v>921.1869999999999</v>
      </c>
      <c r="V30" s="119">
        <v>1089.7890000000002</v>
      </c>
      <c r="W30" s="374">
        <v>2010.9760000000001</v>
      </c>
      <c r="X30" s="344">
        <f t="shared" si="10"/>
        <v>4.4707255596581445E-3</v>
      </c>
      <c r="Y30" s="322">
        <f t="shared" si="11"/>
        <v>7.3466517077681167E-3</v>
      </c>
      <c r="Z30" s="398">
        <f t="shared" si="12"/>
        <v>6.1828811041642843E-3</v>
      </c>
      <c r="AA30" s="322">
        <f t="shared" si="13"/>
        <v>7.8529669242294875E-3</v>
      </c>
      <c r="AB30" s="322">
        <f t="shared" si="14"/>
        <v>6.3031769408234675E-3</v>
      </c>
      <c r="AC30" s="398">
        <f t="shared" si="15"/>
        <v>6.9296323890210686E-3</v>
      </c>
      <c r="AE30" s="393">
        <f t="shared" si="7"/>
        <v>0.65659960688473207</v>
      </c>
      <c r="AF30" s="394">
        <f t="shared" si="7"/>
        <v>-0.18936584233757769</v>
      </c>
      <c r="AG30" s="385">
        <f t="shared" si="7"/>
        <v>5.8165043092720116E-2</v>
      </c>
      <c r="AI30" s="27">
        <f t="shared" si="17"/>
        <v>2.8253630331175628</v>
      </c>
      <c r="AJ30" s="28">
        <f t="shared" si="17"/>
        <v>3.1021563808798591</v>
      </c>
      <c r="AK30" s="401">
        <f t="shared" si="17"/>
        <v>3.015709822129903</v>
      </c>
      <c r="AL30" s="28">
        <f t="shared" si="17"/>
        <v>3.1615928997007217</v>
      </c>
      <c r="AM30" s="28">
        <f t="shared" si="17"/>
        <v>2.935071195990294</v>
      </c>
      <c r="AN30" s="401">
        <f t="shared" si="17"/>
        <v>3.0346705056989407</v>
      </c>
      <c r="AO30" s="383">
        <f t="shared" si="16"/>
        <v>0.11900412890026243</v>
      </c>
      <c r="AP30" s="384">
        <f t="shared" si="16"/>
        <v>-5.3860980677632724E-2</v>
      </c>
      <c r="AQ30" s="385">
        <f t="shared" si="16"/>
        <v>6.2873037153310515E-3</v>
      </c>
    </row>
    <row r="31" spans="1:43" ht="20.100000000000001" customHeight="1">
      <c r="A31" s="8" t="s">
        <v>226</v>
      </c>
      <c r="B31" s="19">
        <v>6518.15</v>
      </c>
      <c r="C31" s="370">
        <v>4314.54</v>
      </c>
      <c r="D31" s="374">
        <v>10832.689999999999</v>
      </c>
      <c r="E31" s="19">
        <v>5419.4400000000005</v>
      </c>
      <c r="F31" s="368">
        <v>2040.9199999999998</v>
      </c>
      <c r="G31" s="376">
        <v>7460.3600000000006</v>
      </c>
      <c r="H31" s="344">
        <f t="shared" si="0"/>
        <v>1.4091354670759329E-2</v>
      </c>
      <c r="I31" s="322">
        <f t="shared" si="1"/>
        <v>7.2780092800716258E-3</v>
      </c>
      <c r="J31" s="398">
        <f t="shared" si="2"/>
        <v>1.0264231603773285E-2</v>
      </c>
      <c r="K31" s="322">
        <f t="shared" si="3"/>
        <v>1.2632258200761921E-2</v>
      </c>
      <c r="L31" s="322">
        <f t="shared" si="4"/>
        <v>3.5675576558531867E-3</v>
      </c>
      <c r="M31" s="398">
        <f t="shared" si="5"/>
        <v>7.4522104117379353E-3</v>
      </c>
      <c r="N31" s="393">
        <f t="shared" si="6"/>
        <v>-0.16856163175134037</v>
      </c>
      <c r="O31" s="394">
        <f t="shared" si="6"/>
        <v>-0.52696695360339685</v>
      </c>
      <c r="P31" s="385">
        <f t="shared" si="6"/>
        <v>-0.31131048705353875</v>
      </c>
      <c r="R31" s="400">
        <v>1496.7919999999999</v>
      </c>
      <c r="S31" s="368">
        <v>1105.8240000000005</v>
      </c>
      <c r="T31" s="373">
        <v>2602.6160000000004</v>
      </c>
      <c r="U31" s="19">
        <v>1228.0709999999997</v>
      </c>
      <c r="V31" s="119">
        <v>539.01499999999999</v>
      </c>
      <c r="W31" s="374">
        <v>1767.0859999999998</v>
      </c>
      <c r="X31" s="344">
        <f t="shared" si="10"/>
        <v>1.2033978128497679E-2</v>
      </c>
      <c r="Y31" s="322">
        <f t="shared" si="11"/>
        <v>6.0430744143268817E-3</v>
      </c>
      <c r="Z31" s="398">
        <f t="shared" si="12"/>
        <v>8.4673500293856799E-3</v>
      </c>
      <c r="AA31" s="322">
        <f t="shared" si="13"/>
        <v>1.0469102303446998E-2</v>
      </c>
      <c r="AB31" s="322">
        <f t="shared" si="14"/>
        <v>3.1175823198416946E-3</v>
      </c>
      <c r="AC31" s="398">
        <f t="shared" si="15"/>
        <v>6.0892106021084693E-3</v>
      </c>
      <c r="AE31" s="393">
        <f t="shared" si="7"/>
        <v>-0.17953129092084955</v>
      </c>
      <c r="AF31" s="394">
        <f t="shared" si="7"/>
        <v>-0.51256709928523914</v>
      </c>
      <c r="AG31" s="385">
        <f t="shared" si="7"/>
        <v>-0.32103468202762164</v>
      </c>
      <c r="AI31" s="27">
        <f t="shared" si="17"/>
        <v>2.2963448217669127</v>
      </c>
      <c r="AJ31" s="28">
        <f t="shared" si="17"/>
        <v>2.5630171466714891</v>
      </c>
      <c r="AK31" s="401">
        <f t="shared" si="17"/>
        <v>2.4025574441805322</v>
      </c>
      <c r="AL31" s="28">
        <f t="shared" si="17"/>
        <v>2.2660477835348294</v>
      </c>
      <c r="AM31" s="28">
        <f t="shared" si="17"/>
        <v>2.6410393352017718</v>
      </c>
      <c r="AN31" s="401">
        <f t="shared" si="17"/>
        <v>2.3686336852377092</v>
      </c>
      <c r="AO31" s="383">
        <f t="shared" si="16"/>
        <v>-1.3193592680376011E-2</v>
      </c>
      <c r="AP31" s="384">
        <f t="shared" si="16"/>
        <v>3.0441539820210625E-2</v>
      </c>
      <c r="AQ31" s="385">
        <f t="shared" si="16"/>
        <v>-1.4119853419110952E-2</v>
      </c>
    </row>
    <row r="32" spans="1:43" ht="20.100000000000001" customHeight="1" thickBot="1">
      <c r="A32" s="8" t="s">
        <v>17</v>
      </c>
      <c r="B32" s="19">
        <f>B33-SUM(B7:B31)</f>
        <v>26468.380000000237</v>
      </c>
      <c r="C32" s="370">
        <f t="shared" ref="C32:G32" si="18">C33-SUM(C7:C31)</f>
        <v>46034.520000000251</v>
      </c>
      <c r="D32" s="375">
        <f t="shared" si="18"/>
        <v>72502.900000000256</v>
      </c>
      <c r="E32" s="21">
        <f t="shared" si="18"/>
        <v>26736.089999999793</v>
      </c>
      <c r="F32" s="119">
        <f t="shared" si="18"/>
        <v>41825.689999999828</v>
      </c>
      <c r="G32" s="374">
        <f t="shared" si="18"/>
        <v>68561.779999999446</v>
      </c>
      <c r="H32" s="344">
        <f t="shared" si="0"/>
        <v>5.7221041267911318E-2</v>
      </c>
      <c r="I32" s="322">
        <f t="shared" si="1"/>
        <v>7.7653623274704764E-2</v>
      </c>
      <c r="J32" s="399">
        <f t="shared" si="2"/>
        <v>6.8698223390978308E-2</v>
      </c>
      <c r="K32" s="322">
        <f t="shared" si="3"/>
        <v>6.231957400742625E-2</v>
      </c>
      <c r="L32" s="322">
        <f t="shared" si="4"/>
        <v>7.3111910594654106E-2</v>
      </c>
      <c r="M32" s="398">
        <f t="shared" si="5"/>
        <v>6.8486884113270877E-2</v>
      </c>
      <c r="N32" s="395">
        <f t="shared" si="6"/>
        <v>1.011433264897787E-2</v>
      </c>
      <c r="O32" s="396">
        <f t="shared" si="6"/>
        <v>-9.1427693826293843E-2</v>
      </c>
      <c r="P32" s="387">
        <f t="shared" si="6"/>
        <v>-5.4358101538018427E-2</v>
      </c>
      <c r="R32" s="19">
        <f t="shared" ref="R32:W32" si="19">R33-SUM(R7:R31)</f>
        <v>7417.7620000000898</v>
      </c>
      <c r="S32" s="119">
        <f t="shared" si="19"/>
        <v>14588.425999999949</v>
      </c>
      <c r="T32" s="374">
        <f t="shared" si="19"/>
        <v>22006.18800000014</v>
      </c>
      <c r="U32" s="119">
        <f t="shared" si="19"/>
        <v>7555.4009999999689</v>
      </c>
      <c r="V32" s="123">
        <f t="shared" si="19"/>
        <v>14749.220000000059</v>
      </c>
      <c r="W32" s="375">
        <f t="shared" si="19"/>
        <v>22304.621000000043</v>
      </c>
      <c r="X32" s="344">
        <f t="shared" si="10"/>
        <v>5.963766887476836E-2</v>
      </c>
      <c r="Y32" s="322">
        <f t="shared" si="11"/>
        <v>7.9722400586260289E-2</v>
      </c>
      <c r="Z32" s="398">
        <f t="shared" si="12"/>
        <v>7.1594924725148834E-2</v>
      </c>
      <c r="AA32" s="322">
        <f t="shared" si="13"/>
        <v>6.4408544793066083E-2</v>
      </c>
      <c r="AB32" s="322">
        <f t="shared" si="14"/>
        <v>8.5307287373182022E-2</v>
      </c>
      <c r="AC32" s="398">
        <f t="shared" si="15"/>
        <v>7.6859606532569152E-2</v>
      </c>
      <c r="AE32" s="395">
        <f t="shared" si="7"/>
        <v>1.8555327064939196E-2</v>
      </c>
      <c r="AF32" s="396">
        <f t="shared" si="7"/>
        <v>1.1022025268532149E-2</v>
      </c>
      <c r="AG32" s="387">
        <f t="shared" si="7"/>
        <v>1.3561321933626158E-2</v>
      </c>
      <c r="AI32" s="27">
        <f t="shared" si="17"/>
        <v>2.802499435175112</v>
      </c>
      <c r="AJ32" s="28">
        <f t="shared" si="17"/>
        <v>3.1690188145765106</v>
      </c>
      <c r="AK32" s="401">
        <f t="shared" si="17"/>
        <v>3.0352148672673867</v>
      </c>
      <c r="AL32" s="28">
        <f t="shared" si="17"/>
        <v>2.8259184495563967</v>
      </c>
      <c r="AM32" s="28">
        <f t="shared" si="17"/>
        <v>3.5263542573954236</v>
      </c>
      <c r="AN32" s="401">
        <f t="shared" si="17"/>
        <v>3.2532149836250204</v>
      </c>
      <c r="AO32" s="386">
        <f t="shared" si="16"/>
        <v>8.3564742555679999E-3</v>
      </c>
      <c r="AP32" s="384">
        <f t="shared" si="16"/>
        <v>0.11275901587433942</v>
      </c>
      <c r="AQ32" s="385">
        <f t="shared" si="16"/>
        <v>7.1823619048723197E-2</v>
      </c>
    </row>
    <row r="33" spans="1:43" ht="25.5" customHeight="1" thickBot="1">
      <c r="A33" s="12" t="s">
        <v>18</v>
      </c>
      <c r="B33" s="17">
        <v>462563.76000000018</v>
      </c>
      <c r="C33" s="371">
        <v>592818.70000000042</v>
      </c>
      <c r="D33" s="18">
        <v>1055382.4600000004</v>
      </c>
      <c r="E33" s="17">
        <v>429015.92999999988</v>
      </c>
      <c r="F33" s="372">
        <v>572077.65</v>
      </c>
      <c r="G33" s="377">
        <v>1001093.5799999996</v>
      </c>
      <c r="H33" s="333">
        <f>SUM(H7:H32)</f>
        <v>1</v>
      </c>
      <c r="I33" s="337">
        <f t="shared" ref="I33:M33" si="20">SUM(I7:I32)</f>
        <v>0.99999999999999978</v>
      </c>
      <c r="J33" s="334">
        <f t="shared" si="20"/>
        <v>1</v>
      </c>
      <c r="K33" s="337">
        <f t="shared" si="20"/>
        <v>0.99999999999999978</v>
      </c>
      <c r="L33" s="337">
        <f t="shared" si="20"/>
        <v>0.99999999999999956</v>
      </c>
      <c r="M33" s="334">
        <f t="shared" si="20"/>
        <v>0.99999999999999978</v>
      </c>
      <c r="N33" s="388">
        <f t="shared" si="6"/>
        <v>-7.2525850274133649E-2</v>
      </c>
      <c r="O33" s="389">
        <f t="shared" si="6"/>
        <v>-3.4987172300739472E-2</v>
      </c>
      <c r="P33" s="390">
        <f t="shared" si="6"/>
        <v>-5.1440005929225693E-2</v>
      </c>
      <c r="R33" s="17">
        <v>124380.48200000006</v>
      </c>
      <c r="S33" s="371">
        <v>182990.30000000002</v>
      </c>
      <c r="T33" s="18">
        <v>307370.78200000012</v>
      </c>
      <c r="U33" s="17">
        <v>117304.32699999998</v>
      </c>
      <c r="V33" s="372">
        <v>172895.19400000005</v>
      </c>
      <c r="W33" s="377">
        <v>290199.52100000007</v>
      </c>
      <c r="X33" s="333">
        <f t="shared" ref="X33:AC33" si="21">SUM(X7:X32)</f>
        <v>1.0000000000000002</v>
      </c>
      <c r="Y33" s="337">
        <f t="shared" si="21"/>
        <v>0.99999999999999956</v>
      </c>
      <c r="Z33" s="334">
        <f t="shared" si="21"/>
        <v>1</v>
      </c>
      <c r="AA33" s="337">
        <f t="shared" si="21"/>
        <v>1</v>
      </c>
      <c r="AB33" s="337">
        <f t="shared" si="21"/>
        <v>0.99999999999999978</v>
      </c>
      <c r="AC33" s="334">
        <f t="shared" si="21"/>
        <v>1</v>
      </c>
      <c r="AE33" s="388">
        <f t="shared" si="7"/>
        <v>-5.6891200984412353E-2</v>
      </c>
      <c r="AF33" s="389">
        <f t="shared" si="7"/>
        <v>-5.5167437836868782E-2</v>
      </c>
      <c r="AG33" s="390">
        <f t="shared" si="7"/>
        <v>-5.5864974830301374E-2</v>
      </c>
      <c r="AI33" s="402">
        <f t="shared" si="17"/>
        <v>2.6889370235143368</v>
      </c>
      <c r="AJ33" s="403">
        <f t="shared" si="17"/>
        <v>3.0867835309513665</v>
      </c>
      <c r="AK33" s="404">
        <f t="shared" si="17"/>
        <v>2.9124113167467272</v>
      </c>
      <c r="AL33" s="403">
        <f t="shared" si="17"/>
        <v>2.7342650656352085</v>
      </c>
      <c r="AM33" s="403">
        <f t="shared" si="17"/>
        <v>3.0222329783378186</v>
      </c>
      <c r="AN33" s="404">
        <f t="shared" si="17"/>
        <v>2.89882511283311</v>
      </c>
      <c r="AO33" s="388">
        <f t="shared" si="16"/>
        <v>1.6857234559413264E-2</v>
      </c>
      <c r="AP33" s="389">
        <f t="shared" si="16"/>
        <v>-2.0911914284333706E-2</v>
      </c>
      <c r="AQ33" s="390">
        <f t="shared" si="16"/>
        <v>-4.6649330867157531E-3</v>
      </c>
    </row>
    <row r="36" spans="1:43" ht="15.75" thickBot="1"/>
    <row r="37" spans="1:43">
      <c r="A37" s="494" t="s">
        <v>2</v>
      </c>
      <c r="B37" s="440" t="s">
        <v>132</v>
      </c>
      <c r="C37" s="503"/>
      <c r="D37" s="503"/>
      <c r="E37" s="503"/>
      <c r="F37" s="503"/>
      <c r="G37" s="526"/>
      <c r="H37" s="503" t="s">
        <v>134</v>
      </c>
      <c r="I37" s="503"/>
      <c r="J37" s="503"/>
      <c r="K37" s="503"/>
      <c r="L37" s="503"/>
      <c r="M37" s="526"/>
      <c r="N37" s="527" t="s">
        <v>152</v>
      </c>
      <c r="O37" s="497"/>
      <c r="P37" s="528"/>
      <c r="R37" s="504" t="s">
        <v>133</v>
      </c>
      <c r="S37" s="503"/>
      <c r="T37" s="503"/>
      <c r="U37" s="503"/>
      <c r="V37" s="503"/>
      <c r="W37" s="526"/>
      <c r="X37" s="503" t="s">
        <v>135</v>
      </c>
      <c r="Y37" s="503"/>
      <c r="Z37" s="503"/>
      <c r="AA37" s="503"/>
      <c r="AB37" s="503"/>
      <c r="AC37" s="441"/>
      <c r="AE37" s="497" t="s">
        <v>152</v>
      </c>
      <c r="AF37" s="497"/>
      <c r="AG37" s="497"/>
      <c r="AI37" s="487" t="s">
        <v>138</v>
      </c>
      <c r="AJ37" s="486"/>
      <c r="AK37" s="486"/>
      <c r="AL37" s="486"/>
      <c r="AM37" s="486"/>
      <c r="AN37" s="485"/>
      <c r="AO37" s="497" t="s">
        <v>152</v>
      </c>
      <c r="AP37" s="497"/>
      <c r="AQ37" s="497"/>
    </row>
    <row r="38" spans="1:43" ht="15" customHeight="1">
      <c r="A38" s="495"/>
      <c r="B38" s="525" t="str">
        <f>B5</f>
        <v>jan-ago 2025</v>
      </c>
      <c r="C38" s="499"/>
      <c r="D38" s="500"/>
      <c r="E38" s="532" t="str">
        <f>E5</f>
        <v>jan-jul 26</v>
      </c>
      <c r="F38" s="507"/>
      <c r="G38" s="531"/>
      <c r="H38" s="533" t="str">
        <f>B38</f>
        <v>jan-ago 2025</v>
      </c>
      <c r="I38" s="499"/>
      <c r="J38" s="500"/>
      <c r="K38" s="525" t="str">
        <f>E38</f>
        <v>jan-jul 26</v>
      </c>
      <c r="L38" s="499"/>
      <c r="M38" s="500"/>
      <c r="N38" s="505" t="s">
        <v>136</v>
      </c>
      <c r="O38" s="499"/>
      <c r="P38" s="509"/>
      <c r="R38" s="529" t="str">
        <f>H38</f>
        <v>jan-ago 2025</v>
      </c>
      <c r="S38" s="499"/>
      <c r="T38" s="500"/>
      <c r="U38" s="530" t="str">
        <f>K38</f>
        <v>jan-jul 26</v>
      </c>
      <c r="V38" s="507"/>
      <c r="W38" s="531"/>
      <c r="X38" s="533" t="str">
        <f>R38</f>
        <v>jan-ago 2025</v>
      </c>
      <c r="Y38" s="499"/>
      <c r="Z38" s="500"/>
      <c r="AA38" s="525" t="str">
        <f>U38</f>
        <v>jan-jul 26</v>
      </c>
      <c r="AB38" s="499"/>
      <c r="AC38" s="509"/>
      <c r="AE38" s="498" t="s">
        <v>137</v>
      </c>
      <c r="AF38" s="499"/>
      <c r="AG38" s="509"/>
      <c r="AI38" s="541" t="str">
        <f>X38</f>
        <v>jan-ago 2025</v>
      </c>
      <c r="AJ38" s="522"/>
      <c r="AK38" s="524"/>
      <c r="AL38" s="522" t="str">
        <f>AA38</f>
        <v>jan-jul 26</v>
      </c>
      <c r="AM38" s="522"/>
      <c r="AN38" s="524"/>
      <c r="AO38" s="499" t="s">
        <v>138</v>
      </c>
      <c r="AP38" s="499"/>
      <c r="AQ38" s="509"/>
    </row>
    <row r="39" spans="1:43" ht="18.75" customHeight="1" thickBot="1">
      <c r="A39" s="496"/>
      <c r="B39" s="99" t="s">
        <v>29</v>
      </c>
      <c r="C39" s="135" t="s">
        <v>30</v>
      </c>
      <c r="D39" s="263" t="s">
        <v>12</v>
      </c>
      <c r="E39" s="159" t="s">
        <v>29</v>
      </c>
      <c r="F39" s="352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1" t="s">
        <v>29</v>
      </c>
      <c r="V39" s="352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6" t="s">
        <v>29</v>
      </c>
      <c r="AJ39" s="135" t="s">
        <v>30</v>
      </c>
      <c r="AK39" s="263" t="s">
        <v>12</v>
      </c>
      <c r="AL39" s="407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215</v>
      </c>
      <c r="B40" s="39">
        <v>50567.49</v>
      </c>
      <c r="C40" s="369">
        <v>34124.349999999991</v>
      </c>
      <c r="D40" s="374">
        <v>84691.839999999997</v>
      </c>
      <c r="E40" s="39">
        <v>52774.969999999987</v>
      </c>
      <c r="F40" s="378">
        <v>32134.199999999997</v>
      </c>
      <c r="G40" s="376">
        <v>84909.169999999984</v>
      </c>
      <c r="H40" s="344">
        <f>B40/$B$63</f>
        <v>0.27785780941458876</v>
      </c>
      <c r="I40" s="322">
        <f>C40/$C$63</f>
        <v>0.16191005790203744</v>
      </c>
      <c r="J40" s="397">
        <f>D40/$D$63</f>
        <v>0.21563711707102054</v>
      </c>
      <c r="K40" s="322">
        <f>E40/$E$63</f>
        <v>0.31474630360001377</v>
      </c>
      <c r="L40" s="322">
        <f>F40/$F$63</f>
        <v>0.17104990635004055</v>
      </c>
      <c r="M40" s="398">
        <f>G40/$G$63</f>
        <v>0.2388180934248863</v>
      </c>
      <c r="N40" s="391">
        <f t="shared" ref="N40:P63" si="22">(E40-B40)/B40</f>
        <v>4.3654134306448447E-2</v>
      </c>
      <c r="O40" s="392">
        <f t="shared" si="22"/>
        <v>-5.8320524786552558E-2</v>
      </c>
      <c r="P40" s="381">
        <f t="shared" si="22"/>
        <v>2.5661267956864227E-3</v>
      </c>
      <c r="R40" s="400">
        <v>11662.789000000002</v>
      </c>
      <c r="S40" s="368">
        <v>8642.3559999999998</v>
      </c>
      <c r="T40" s="373">
        <v>20305.145000000004</v>
      </c>
      <c r="U40" s="39">
        <v>11570.843000000001</v>
      </c>
      <c r="V40" s="112">
        <v>7886.1629999999996</v>
      </c>
      <c r="W40" s="379">
        <v>19457.006000000001</v>
      </c>
      <c r="X40" s="344">
        <f>R40/$R$63</f>
        <v>0.2677688928284922</v>
      </c>
      <c r="Y40" s="322">
        <f>S40/$S$63</f>
        <v>0.15531566266619207</v>
      </c>
      <c r="Z40" s="397">
        <f>T40/$T$63</f>
        <v>0.20469052163341087</v>
      </c>
      <c r="AA40" s="322">
        <f>U40/$U$63</f>
        <v>0.28569091078243875</v>
      </c>
      <c r="AB40" s="322">
        <f>V40/$V$63</f>
        <v>0.16209248231181278</v>
      </c>
      <c r="AC40" s="398">
        <f>W40/$W$63</f>
        <v>0.21824161983620433</v>
      </c>
      <c r="AE40" s="391">
        <f t="shared" ref="AE40:AG63" si="23">(U40-R40)/R40</f>
        <v>-7.8837060329224606E-3</v>
      </c>
      <c r="AF40" s="392">
        <f t="shared" si="23"/>
        <v>-8.7498478424170467E-2</v>
      </c>
      <c r="AG40" s="381">
        <f t="shared" si="23"/>
        <v>-4.176965985714471E-2</v>
      </c>
      <c r="AI40" s="27">
        <f t="shared" ref="AI40:AN63" si="24">(R40/B40)*10</f>
        <v>2.3063808387562847</v>
      </c>
      <c r="AJ40" s="28">
        <f t="shared" si="24"/>
        <v>2.5326067749275816</v>
      </c>
      <c r="AK40" s="405">
        <f t="shared" si="24"/>
        <v>2.3975326312428686</v>
      </c>
      <c r="AL40" s="28">
        <f t="shared" si="24"/>
        <v>2.1924868929342836</v>
      </c>
      <c r="AM40" s="28">
        <f t="shared" si="24"/>
        <v>2.4541339134006761</v>
      </c>
      <c r="AN40" s="401">
        <f t="shared" si="24"/>
        <v>2.2915082081240463</v>
      </c>
      <c r="AO40" s="382">
        <f t="shared" ref="AO40:AQ51" si="25">(AL40-AI40)/AI40</f>
        <v>-4.9382107199355013E-2</v>
      </c>
      <c r="AP40" s="380">
        <f t="shared" si="25"/>
        <v>-3.0985016033193449E-2</v>
      </c>
      <c r="AQ40" s="381">
        <f t="shared" si="25"/>
        <v>-4.4222306606880174E-2</v>
      </c>
    </row>
    <row r="41" spans="1:43" ht="19.5" customHeight="1">
      <c r="A41" s="8" t="s">
        <v>214</v>
      </c>
      <c r="B41" s="19">
        <v>38694.049999999996</v>
      </c>
      <c r="C41" s="370">
        <v>30198.399999999998</v>
      </c>
      <c r="D41" s="374">
        <v>68892.45</v>
      </c>
      <c r="E41" s="19">
        <v>33290.559999999998</v>
      </c>
      <c r="F41" s="368">
        <v>25148.42</v>
      </c>
      <c r="G41" s="376">
        <v>58438.979999999996</v>
      </c>
      <c r="H41" s="344">
        <f t="shared" ref="H41:H62" si="26">B41/$B$63</f>
        <v>0.21261573335711476</v>
      </c>
      <c r="I41" s="322">
        <f t="shared" ref="I41:I62" si="27">C41/$C$63</f>
        <v>0.14328257366217637</v>
      </c>
      <c r="J41" s="398">
        <f t="shared" ref="J41:J62" si="28">D41/$D$63</f>
        <v>0.175409688890446</v>
      </c>
      <c r="K41" s="322">
        <f t="shared" ref="K41:K62" si="29">E41/$E$63</f>
        <v>0.19854261792615849</v>
      </c>
      <c r="L41" s="322">
        <f t="shared" ref="L41:L62" si="30">F41/$F$63</f>
        <v>0.13386469511770907</v>
      </c>
      <c r="M41" s="398">
        <f t="shared" ref="M41:M62" si="31">G41/$G$63</f>
        <v>0.16436723837125086</v>
      </c>
      <c r="N41" s="393">
        <f t="shared" si="22"/>
        <v>-0.13964653480315445</v>
      </c>
      <c r="O41" s="394">
        <f t="shared" si="22"/>
        <v>-0.16722674048956235</v>
      </c>
      <c r="P41" s="385">
        <f t="shared" si="22"/>
        <v>-0.15173607557867375</v>
      </c>
      <c r="R41" s="400">
        <v>8401.1910000000007</v>
      </c>
      <c r="S41" s="368">
        <v>8369.8000000000011</v>
      </c>
      <c r="T41" s="373">
        <v>16770.991000000002</v>
      </c>
      <c r="U41" s="19">
        <v>7389.7690000000002</v>
      </c>
      <c r="V41" s="119">
        <v>7514.6660000000002</v>
      </c>
      <c r="W41" s="374">
        <v>14904.435000000001</v>
      </c>
      <c r="X41" s="344">
        <f t="shared" ref="X41:X62" si="32">R41/$R$63</f>
        <v>0.1928850476940544</v>
      </c>
      <c r="Y41" s="322">
        <f t="shared" ref="Y41:Y62" si="33">S41/$S$63</f>
        <v>0.15041743633142335</v>
      </c>
      <c r="Z41" s="398">
        <f t="shared" ref="Z41:Z62" si="34">T41/$T$63</f>
        <v>0.16906369770318008</v>
      </c>
      <c r="AA41" s="322">
        <f t="shared" ref="AA41:AA62" si="35">U41/$U$63</f>
        <v>0.18245773761530007</v>
      </c>
      <c r="AB41" s="322">
        <f t="shared" ref="AB41:AB62" si="36">V41/$V$63</f>
        <v>0.15445671940640601</v>
      </c>
      <c r="AC41" s="398">
        <f t="shared" ref="AC41:AC62" si="37">W41/$W$63</f>
        <v>0.16717721303798838</v>
      </c>
      <c r="AE41" s="393">
        <f t="shared" si="23"/>
        <v>-0.12039031132609655</v>
      </c>
      <c r="AF41" s="394">
        <f t="shared" si="23"/>
        <v>-0.10216898850629655</v>
      </c>
      <c r="AG41" s="385">
        <f t="shared" si="23"/>
        <v>-0.11129670274106046</v>
      </c>
      <c r="AI41" s="27">
        <f t="shared" si="24"/>
        <v>2.1711842001548045</v>
      </c>
      <c r="AJ41" s="28">
        <f t="shared" si="24"/>
        <v>2.7716037935784681</v>
      </c>
      <c r="AK41" s="401">
        <f t="shared" si="24"/>
        <v>2.4343728521775612</v>
      </c>
      <c r="AL41" s="28">
        <f t="shared" si="24"/>
        <v>2.2197791205675124</v>
      </c>
      <c r="AM41" s="28">
        <f t="shared" si="24"/>
        <v>2.9881264906503073</v>
      </c>
      <c r="AN41" s="401">
        <f t="shared" si="24"/>
        <v>2.5504269581707284</v>
      </c>
      <c r="AO41" s="383">
        <f t="shared" si="25"/>
        <v>2.238175849347239E-2</v>
      </c>
      <c r="AP41" s="384">
        <f t="shared" si="25"/>
        <v>7.8121807154940728E-2</v>
      </c>
      <c r="AQ41" s="385">
        <f t="shared" si="25"/>
        <v>4.7673102289715455E-2</v>
      </c>
    </row>
    <row r="42" spans="1:43" ht="19.5" customHeight="1">
      <c r="A42" s="8" t="s">
        <v>218</v>
      </c>
      <c r="B42" s="19">
        <v>10449.390000000001</v>
      </c>
      <c r="C42" s="370">
        <v>34100.769999999997</v>
      </c>
      <c r="D42" s="374">
        <v>44550.159999999996</v>
      </c>
      <c r="E42" s="19">
        <v>13601.07</v>
      </c>
      <c r="F42" s="368">
        <v>29430.530000000002</v>
      </c>
      <c r="G42" s="376">
        <v>43031.600000000006</v>
      </c>
      <c r="H42" s="344">
        <f t="shared" si="26"/>
        <v>5.7417218357460692E-2</v>
      </c>
      <c r="I42" s="322">
        <f t="shared" si="27"/>
        <v>0.1617981777002071</v>
      </c>
      <c r="J42" s="398">
        <f t="shared" si="28"/>
        <v>0.1134308578896467</v>
      </c>
      <c r="K42" s="322">
        <f t="shared" si="29"/>
        <v>8.1115849189588168E-2</v>
      </c>
      <c r="L42" s="322">
        <f t="shared" si="30"/>
        <v>0.15665830798128036</v>
      </c>
      <c r="M42" s="398">
        <f t="shared" si="31"/>
        <v>0.12103197651116293</v>
      </c>
      <c r="N42" s="393">
        <f t="shared" si="22"/>
        <v>0.30161377841194542</v>
      </c>
      <c r="O42" s="394">
        <f t="shared" si="22"/>
        <v>-0.13695409223897276</v>
      </c>
      <c r="P42" s="385">
        <f t="shared" si="22"/>
        <v>-3.4086521799248093E-2</v>
      </c>
      <c r="R42" s="400">
        <v>2851.3770000000004</v>
      </c>
      <c r="S42" s="368">
        <v>8183.4029999999984</v>
      </c>
      <c r="T42" s="373">
        <v>11034.779999999999</v>
      </c>
      <c r="U42" s="19">
        <v>4254.6090000000004</v>
      </c>
      <c r="V42" s="119">
        <v>6829.2740000000003</v>
      </c>
      <c r="W42" s="374">
        <v>11083.883000000002</v>
      </c>
      <c r="X42" s="344">
        <f t="shared" si="32"/>
        <v>6.5465478482602021E-2</v>
      </c>
      <c r="Y42" s="322">
        <f t="shared" si="33"/>
        <v>0.14706761209669031</v>
      </c>
      <c r="Z42" s="398">
        <f t="shared" si="34"/>
        <v>0.11123854935829952</v>
      </c>
      <c r="AA42" s="322">
        <f t="shared" si="35"/>
        <v>0.10504879551413505</v>
      </c>
      <c r="AB42" s="322">
        <f t="shared" si="36"/>
        <v>0.14036914720726962</v>
      </c>
      <c r="AC42" s="398">
        <f t="shared" si="37"/>
        <v>0.12432357681315245</v>
      </c>
      <c r="AE42" s="393">
        <f t="shared" si="23"/>
        <v>0.49212433150719803</v>
      </c>
      <c r="AF42" s="394">
        <f t="shared" si="23"/>
        <v>-0.16547260351225504</v>
      </c>
      <c r="AG42" s="385">
        <f t="shared" si="23"/>
        <v>4.4498395074485221E-3</v>
      </c>
      <c r="AI42" s="27">
        <f t="shared" si="24"/>
        <v>2.7287497164906278</v>
      </c>
      <c r="AJ42" s="28">
        <f t="shared" si="24"/>
        <v>2.3997707383147064</v>
      </c>
      <c r="AK42" s="401">
        <f t="shared" si="24"/>
        <v>2.4769338651084531</v>
      </c>
      <c r="AL42" s="28">
        <f t="shared" si="24"/>
        <v>3.1281428593485661</v>
      </c>
      <c r="AM42" s="28">
        <f t="shared" si="24"/>
        <v>2.3204726520385464</v>
      </c>
      <c r="AN42" s="401">
        <f t="shared" si="24"/>
        <v>2.5757543293765512</v>
      </c>
      <c r="AO42" s="383">
        <f t="shared" si="25"/>
        <v>0.14636488661612657</v>
      </c>
      <c r="AP42" s="384">
        <f t="shared" si="25"/>
        <v>-3.304402583550501E-2</v>
      </c>
      <c r="AQ42" s="385">
        <f t="shared" si="25"/>
        <v>3.9896286961933564E-2</v>
      </c>
    </row>
    <row r="43" spans="1:43" ht="19.5" customHeight="1">
      <c r="A43" s="8" t="s">
        <v>211</v>
      </c>
      <c r="B43" s="19">
        <v>18306.72</v>
      </c>
      <c r="C43" s="370">
        <v>20194.57</v>
      </c>
      <c r="D43" s="374">
        <v>38501.29</v>
      </c>
      <c r="E43" s="19">
        <v>14570.89</v>
      </c>
      <c r="F43" s="368">
        <v>20415.550000000007</v>
      </c>
      <c r="G43" s="376">
        <v>34986.44</v>
      </c>
      <c r="H43" s="344">
        <f t="shared" si="26"/>
        <v>0.1005916077061812</v>
      </c>
      <c r="I43" s="322">
        <f t="shared" si="27"/>
        <v>9.5817326865031832E-2</v>
      </c>
      <c r="J43" s="398">
        <f t="shared" si="28"/>
        <v>9.8029599771540132E-2</v>
      </c>
      <c r="K43" s="322">
        <f t="shared" si="29"/>
        <v>8.6899789192914856E-2</v>
      </c>
      <c r="L43" s="322">
        <f t="shared" si="30"/>
        <v>0.10867169294971002</v>
      </c>
      <c r="M43" s="398">
        <f t="shared" si="31"/>
        <v>9.8403916756272386E-2</v>
      </c>
      <c r="N43" s="393">
        <f t="shared" si="22"/>
        <v>-0.20406877911499174</v>
      </c>
      <c r="O43" s="394">
        <f t="shared" si="22"/>
        <v>1.0942545446622872E-2</v>
      </c>
      <c r="P43" s="385">
        <f t="shared" si="22"/>
        <v>-9.1291746328499609E-2</v>
      </c>
      <c r="R43" s="400">
        <v>4732.2700000000004</v>
      </c>
      <c r="S43" s="368">
        <v>4769.1900000000005</v>
      </c>
      <c r="T43" s="373">
        <v>9501.4600000000009</v>
      </c>
      <c r="U43" s="19">
        <v>3803.4000000000005</v>
      </c>
      <c r="V43" s="119">
        <v>4701.2490000000007</v>
      </c>
      <c r="W43" s="374">
        <v>8504.6490000000013</v>
      </c>
      <c r="X43" s="344">
        <f t="shared" si="32"/>
        <v>0.10864937181539412</v>
      </c>
      <c r="Y43" s="322">
        <f t="shared" si="33"/>
        <v>8.5709256275832271E-2</v>
      </c>
      <c r="Z43" s="398">
        <f t="shared" si="34"/>
        <v>9.5781576722500025E-2</v>
      </c>
      <c r="AA43" s="322">
        <f t="shared" si="35"/>
        <v>9.3908180248399156E-2</v>
      </c>
      <c r="AB43" s="322">
        <f t="shared" si="36"/>
        <v>9.662964363986995E-2</v>
      </c>
      <c r="AC43" s="398">
        <f t="shared" si="37"/>
        <v>9.5393318679058606E-2</v>
      </c>
      <c r="AE43" s="393">
        <f t="shared" si="23"/>
        <v>-0.19628423568393177</v>
      </c>
      <c r="AF43" s="394">
        <f t="shared" si="23"/>
        <v>-1.4245815327130979E-2</v>
      </c>
      <c r="AG43" s="385">
        <f t="shared" si="23"/>
        <v>-0.10491135046613885</v>
      </c>
      <c r="AI43" s="27">
        <f t="shared" si="24"/>
        <v>2.5849906482428309</v>
      </c>
      <c r="AJ43" s="28">
        <f t="shared" si="24"/>
        <v>2.3616199800243334</v>
      </c>
      <c r="AK43" s="401">
        <f t="shared" si="24"/>
        <v>2.4678290000153242</v>
      </c>
      <c r="AL43" s="28">
        <f t="shared" si="24"/>
        <v>2.6102729483236784</v>
      </c>
      <c r="AM43" s="28">
        <f t="shared" si="24"/>
        <v>2.3027785193149337</v>
      </c>
      <c r="AN43" s="401">
        <f t="shared" si="24"/>
        <v>2.4308414917322256</v>
      </c>
      <c r="AO43" s="383">
        <f t="shared" si="25"/>
        <v>9.7804222611147119E-3</v>
      </c>
      <c r="AP43" s="384">
        <f t="shared" si="25"/>
        <v>-2.4915719382079999E-2</v>
      </c>
      <c r="AQ43" s="385">
        <f t="shared" si="25"/>
        <v>-1.4987873261424889E-2</v>
      </c>
    </row>
    <row r="44" spans="1:43" ht="19.5" customHeight="1">
      <c r="A44" s="8" t="s">
        <v>213</v>
      </c>
      <c r="B44" s="19">
        <v>8826.23</v>
      </c>
      <c r="C44" s="370">
        <v>16259.300000000007</v>
      </c>
      <c r="D44" s="374">
        <v>25085.530000000006</v>
      </c>
      <c r="E44" s="19">
        <v>10633.12</v>
      </c>
      <c r="F44" s="368">
        <v>18498.830000000002</v>
      </c>
      <c r="G44" s="376">
        <v>29131.950000000004</v>
      </c>
      <c r="H44" s="344">
        <f t="shared" si="26"/>
        <v>4.8498292740836571E-2</v>
      </c>
      <c r="I44" s="322">
        <f t="shared" si="27"/>
        <v>7.7145621951673779E-2</v>
      </c>
      <c r="J44" s="398">
        <f t="shared" si="28"/>
        <v>6.3871222651421908E-2</v>
      </c>
      <c r="K44" s="322">
        <f t="shared" si="29"/>
        <v>6.3415198828826985E-2</v>
      </c>
      <c r="L44" s="322">
        <f t="shared" si="30"/>
        <v>9.8469018649455134E-2</v>
      </c>
      <c r="M44" s="398">
        <f t="shared" si="31"/>
        <v>8.1937401540365051E-2</v>
      </c>
      <c r="N44" s="393">
        <f t="shared" si="22"/>
        <v>0.20471820924675668</v>
      </c>
      <c r="O44" s="394">
        <f t="shared" si="22"/>
        <v>0.13773840202222692</v>
      </c>
      <c r="P44" s="385">
        <f t="shared" si="22"/>
        <v>0.16130494352720462</v>
      </c>
      <c r="R44" s="400">
        <v>2465.6780000000003</v>
      </c>
      <c r="S44" s="368">
        <v>4451.2269999999999</v>
      </c>
      <c r="T44" s="373">
        <v>6916.9050000000007</v>
      </c>
      <c r="U44" s="19">
        <v>2813.5559999999996</v>
      </c>
      <c r="V44" s="119">
        <v>4805.1459999999979</v>
      </c>
      <c r="W44" s="374">
        <v>7618.7019999999975</v>
      </c>
      <c r="X44" s="344">
        <f t="shared" si="32"/>
        <v>5.6610118568686356E-2</v>
      </c>
      <c r="Y44" s="322">
        <f t="shared" si="33"/>
        <v>7.9995000342805378E-2</v>
      </c>
      <c r="Z44" s="398">
        <f t="shared" si="34"/>
        <v>6.9727396309592848E-2</v>
      </c>
      <c r="AA44" s="322">
        <f t="shared" si="35"/>
        <v>6.9468350419878228E-2</v>
      </c>
      <c r="AB44" s="322">
        <f t="shared" si="36"/>
        <v>9.8765146372282397E-2</v>
      </c>
      <c r="AC44" s="398">
        <f t="shared" si="37"/>
        <v>8.5455997984958676E-2</v>
      </c>
      <c r="AE44" s="393">
        <f t="shared" si="23"/>
        <v>0.14108817128595022</v>
      </c>
      <c r="AF44" s="394">
        <f t="shared" si="23"/>
        <v>7.9510436111211141E-2</v>
      </c>
      <c r="AG44" s="385">
        <f t="shared" si="23"/>
        <v>0.10146113037550708</v>
      </c>
      <c r="AI44" s="27">
        <f t="shared" si="24"/>
        <v>2.7935800449342474</v>
      </c>
      <c r="AJ44" s="28">
        <f t="shared" si="24"/>
        <v>2.7376498373238691</v>
      </c>
      <c r="AK44" s="401">
        <f t="shared" si="24"/>
        <v>2.7573286273002799</v>
      </c>
      <c r="AL44" s="28">
        <f t="shared" si="24"/>
        <v>2.6460305159727335</v>
      </c>
      <c r="AM44" s="28">
        <f t="shared" si="24"/>
        <v>2.5975404931014539</v>
      </c>
      <c r="AN44" s="401">
        <f t="shared" si="24"/>
        <v>2.6152392819567503</v>
      </c>
      <c r="AO44" s="383">
        <f t="shared" si="25"/>
        <v>-5.2817362161887413E-2</v>
      </c>
      <c r="AP44" s="384">
        <f t="shared" si="25"/>
        <v>-5.117869433564088E-2</v>
      </c>
      <c r="AQ44" s="385">
        <f t="shared" si="25"/>
        <v>-5.1531523640927189E-2</v>
      </c>
    </row>
    <row r="45" spans="1:43" ht="19.5" customHeight="1">
      <c r="A45" s="8" t="s">
        <v>222</v>
      </c>
      <c r="B45" s="19">
        <v>5649.7999999999993</v>
      </c>
      <c r="C45" s="370">
        <v>21218.630000000005</v>
      </c>
      <c r="D45" s="374">
        <v>26868.430000000004</v>
      </c>
      <c r="E45" s="19">
        <v>5067.590000000002</v>
      </c>
      <c r="F45" s="368">
        <v>21293.8</v>
      </c>
      <c r="G45" s="376">
        <v>26361.39</v>
      </c>
      <c r="H45" s="344">
        <f t="shared" si="26"/>
        <v>3.1044472478870187E-2</v>
      </c>
      <c r="I45" s="322">
        <f t="shared" si="27"/>
        <v>0.10067619198319998</v>
      </c>
      <c r="J45" s="398">
        <f t="shared" si="28"/>
        <v>6.8410732195976875E-2</v>
      </c>
      <c r="K45" s="322">
        <f t="shared" si="29"/>
        <v>3.0222759400154935E-2</v>
      </c>
      <c r="L45" s="322">
        <f t="shared" si="30"/>
        <v>0.11334660566737288</v>
      </c>
      <c r="M45" s="398">
        <f t="shared" si="31"/>
        <v>7.4144840890917482E-2</v>
      </c>
      <c r="N45" s="393">
        <f t="shared" si="22"/>
        <v>-0.1030496654748836</v>
      </c>
      <c r="O45" s="394">
        <f t="shared" si="22"/>
        <v>3.5426415371772164E-3</v>
      </c>
      <c r="P45" s="385">
        <f t="shared" si="22"/>
        <v>-1.8871218005667038E-2</v>
      </c>
      <c r="R45" s="400">
        <v>1095.2260000000001</v>
      </c>
      <c r="S45" s="368">
        <v>4718.4070000000002</v>
      </c>
      <c r="T45" s="373">
        <v>5813.6329999999998</v>
      </c>
      <c r="U45" s="19">
        <v>984.39800000000014</v>
      </c>
      <c r="V45" s="119">
        <v>4322.268</v>
      </c>
      <c r="W45" s="374">
        <v>5306.6660000000002</v>
      </c>
      <c r="X45" s="344">
        <f t="shared" si="32"/>
        <v>2.5145567961229357E-2</v>
      </c>
      <c r="Y45" s="322">
        <f t="shared" si="33"/>
        <v>8.479661216614999E-2</v>
      </c>
      <c r="Z45" s="398">
        <f t="shared" si="34"/>
        <v>5.8605618002492033E-2</v>
      </c>
      <c r="AA45" s="322">
        <f t="shared" si="35"/>
        <v>2.4305364889352588E-2</v>
      </c>
      <c r="AB45" s="322">
        <f t="shared" si="36"/>
        <v>8.8840054325140694E-2</v>
      </c>
      <c r="AC45" s="398">
        <f t="shared" si="37"/>
        <v>5.9522795221922171E-2</v>
      </c>
      <c r="AE45" s="393">
        <f t="shared" si="23"/>
        <v>-0.10119190011924477</v>
      </c>
      <c r="AF45" s="394">
        <f t="shared" si="23"/>
        <v>-8.3956089417466559E-2</v>
      </c>
      <c r="AG45" s="385">
        <f t="shared" si="23"/>
        <v>-8.7203130985392383E-2</v>
      </c>
      <c r="AI45" s="27">
        <f t="shared" si="24"/>
        <v>1.9385217175829237</v>
      </c>
      <c r="AJ45" s="28">
        <f t="shared" si="24"/>
        <v>2.2237095420392357</v>
      </c>
      <c r="AK45" s="401">
        <f t="shared" si="24"/>
        <v>2.1637412383231918</v>
      </c>
      <c r="AL45" s="28">
        <f t="shared" si="24"/>
        <v>1.9425367877038193</v>
      </c>
      <c r="AM45" s="28">
        <f t="shared" si="24"/>
        <v>2.0298246437930292</v>
      </c>
      <c r="AN45" s="401">
        <f t="shared" si="24"/>
        <v>2.0130448356478929</v>
      </c>
      <c r="AO45" s="383">
        <f t="shared" si="25"/>
        <v>2.0712020321866135E-3</v>
      </c>
      <c r="AP45" s="384">
        <f t="shared" si="25"/>
        <v>-8.7189848575459999E-2</v>
      </c>
      <c r="AQ45" s="385">
        <f t="shared" si="25"/>
        <v>-6.9646222018711526E-2</v>
      </c>
    </row>
    <row r="46" spans="1:43" ht="19.5" customHeight="1">
      <c r="A46" s="8" t="s">
        <v>217</v>
      </c>
      <c r="B46" s="19">
        <v>19721.130000000005</v>
      </c>
      <c r="C46" s="370">
        <v>15118.33</v>
      </c>
      <c r="D46" s="374">
        <v>34839.460000000006</v>
      </c>
      <c r="E46" s="19">
        <v>8375.7499999999982</v>
      </c>
      <c r="F46" s="368">
        <v>9430.3100000000013</v>
      </c>
      <c r="G46" s="376">
        <v>17806.059999999998</v>
      </c>
      <c r="H46" s="344">
        <f t="shared" si="26"/>
        <v>0.10836349561705219</v>
      </c>
      <c r="I46" s="322">
        <f t="shared" si="27"/>
        <v>7.1732053084735986E-2</v>
      </c>
      <c r="J46" s="398">
        <f t="shared" si="28"/>
        <v>8.8706075044669458E-2</v>
      </c>
      <c r="K46" s="322">
        <f t="shared" si="29"/>
        <v>4.9952398881094873E-2</v>
      </c>
      <c r="L46" s="322">
        <f t="shared" si="30"/>
        <v>5.0197410931401787E-2</v>
      </c>
      <c r="M46" s="398">
        <f t="shared" si="31"/>
        <v>5.0081861601157227E-2</v>
      </c>
      <c r="N46" s="393">
        <f t="shared" si="22"/>
        <v>-0.57529056397883915</v>
      </c>
      <c r="O46" s="394">
        <f t="shared" si="22"/>
        <v>-0.37623335381619522</v>
      </c>
      <c r="P46" s="385">
        <f t="shared" si="22"/>
        <v>-0.48891113696940208</v>
      </c>
      <c r="R46" s="400">
        <v>4751.6970000000001</v>
      </c>
      <c r="S46" s="368">
        <v>4574.8519999999999</v>
      </c>
      <c r="T46" s="373">
        <v>9326.5489999999991</v>
      </c>
      <c r="U46" s="19">
        <v>2034.607</v>
      </c>
      <c r="V46" s="119">
        <v>2846.7600000000007</v>
      </c>
      <c r="W46" s="374">
        <v>4881.3670000000002</v>
      </c>
      <c r="X46" s="344">
        <f t="shared" si="32"/>
        <v>0.10909540117260697</v>
      </c>
      <c r="Y46" s="322">
        <f t="shared" si="33"/>
        <v>8.221672076222665E-2</v>
      </c>
      <c r="Z46" s="398">
        <f t="shared" si="34"/>
        <v>9.4018347559180981E-2</v>
      </c>
      <c r="AA46" s="322">
        <f t="shared" si="35"/>
        <v>5.0235642028357425E-2</v>
      </c>
      <c r="AB46" s="322">
        <f t="shared" si="36"/>
        <v>5.8512409006252639E-2</v>
      </c>
      <c r="AC46" s="398">
        <f t="shared" si="37"/>
        <v>5.4752382822670309E-2</v>
      </c>
      <c r="AE46" s="393">
        <f t="shared" si="23"/>
        <v>-0.57181465905759565</v>
      </c>
      <c r="AF46" s="394">
        <f t="shared" si="23"/>
        <v>-0.37773724701913836</v>
      </c>
      <c r="AG46" s="385">
        <f t="shared" si="23"/>
        <v>-0.4766159487287312</v>
      </c>
      <c r="AI46" s="27">
        <f t="shared" si="24"/>
        <v>2.4094445906497239</v>
      </c>
      <c r="AJ46" s="28">
        <f t="shared" si="24"/>
        <v>3.0260299914077811</v>
      </c>
      <c r="AK46" s="401">
        <f t="shared" si="24"/>
        <v>2.6770073359345976</v>
      </c>
      <c r="AL46" s="28">
        <f t="shared" si="24"/>
        <v>2.4291639554666751</v>
      </c>
      <c r="AM46" s="28">
        <f t="shared" si="24"/>
        <v>3.0187342727863671</v>
      </c>
      <c r="AN46" s="401">
        <f t="shared" si="24"/>
        <v>2.7414077005244284</v>
      </c>
      <c r="AO46" s="383">
        <f t="shared" si="25"/>
        <v>8.1841951848470058E-3</v>
      </c>
      <c r="AP46" s="384">
        <f t="shared" si="25"/>
        <v>-2.4109868845086499E-3</v>
      </c>
      <c r="AQ46" s="385">
        <f t="shared" si="25"/>
        <v>2.4056850246675664E-2</v>
      </c>
    </row>
    <row r="47" spans="1:43" ht="19.5" customHeight="1">
      <c r="A47" s="8" t="s">
        <v>216</v>
      </c>
      <c r="B47" s="19">
        <v>6721.7199999999984</v>
      </c>
      <c r="C47" s="370">
        <v>12081.740000000002</v>
      </c>
      <c r="D47" s="374">
        <v>18803.46</v>
      </c>
      <c r="E47" s="19">
        <v>9689.65</v>
      </c>
      <c r="F47" s="368">
        <v>8882.4900000000016</v>
      </c>
      <c r="G47" s="376">
        <v>18572.14</v>
      </c>
      <c r="H47" s="344">
        <f t="shared" si="26"/>
        <v>3.693444928150931E-2</v>
      </c>
      <c r="I47" s="322">
        <f t="shared" si="27"/>
        <v>5.7324321868617648E-2</v>
      </c>
      <c r="J47" s="398">
        <f t="shared" si="28"/>
        <v>4.7876205138065862E-2</v>
      </c>
      <c r="K47" s="322">
        <f t="shared" si="29"/>
        <v>5.778840841932973E-2</v>
      </c>
      <c r="L47" s="322">
        <f t="shared" si="30"/>
        <v>4.7281372576730464E-2</v>
      </c>
      <c r="M47" s="398">
        <f t="shared" si="31"/>
        <v>5.2236561323353747E-2</v>
      </c>
      <c r="N47" s="393">
        <f t="shared" si="22"/>
        <v>0.44154323595746353</v>
      </c>
      <c r="O47" s="394">
        <f t="shared" si="22"/>
        <v>-0.26480043437451889</v>
      </c>
      <c r="P47" s="385">
        <f t="shared" si="22"/>
        <v>-1.2301991229273746E-2</v>
      </c>
      <c r="R47" s="400">
        <v>1691.7530000000002</v>
      </c>
      <c r="S47" s="368">
        <v>3506.6180000000008</v>
      </c>
      <c r="T47" s="373">
        <v>5198.371000000001</v>
      </c>
      <c r="U47" s="19">
        <v>2176.2649999999999</v>
      </c>
      <c r="V47" s="119">
        <v>2660.7019999999998</v>
      </c>
      <c r="W47" s="374">
        <v>4836.9669999999996</v>
      </c>
      <c r="X47" s="344">
        <f t="shared" si="32"/>
        <v>3.8841380715134273E-2</v>
      </c>
      <c r="Y47" s="322">
        <f t="shared" si="33"/>
        <v>6.3019007593206902E-2</v>
      </c>
      <c r="Z47" s="398">
        <f t="shared" si="34"/>
        <v>5.2403332831851022E-2</v>
      </c>
      <c r="AA47" s="322">
        <f t="shared" si="35"/>
        <v>5.3733261263154634E-2</v>
      </c>
      <c r="AB47" s="322">
        <f t="shared" si="36"/>
        <v>5.4688166079246002E-2</v>
      </c>
      <c r="AC47" s="398">
        <f t="shared" si="37"/>
        <v>5.4254365403097762E-2</v>
      </c>
      <c r="AE47" s="393">
        <f t="shared" si="23"/>
        <v>0.28639641838968199</v>
      </c>
      <c r="AF47" s="394">
        <f t="shared" si="23"/>
        <v>-0.24123414640545415</v>
      </c>
      <c r="AG47" s="385">
        <f t="shared" si="23"/>
        <v>-6.9522548506061085E-2</v>
      </c>
      <c r="AI47" s="27">
        <f t="shared" si="24"/>
        <v>2.5168453907630797</v>
      </c>
      <c r="AJ47" s="28">
        <f t="shared" si="24"/>
        <v>2.9024114076283718</v>
      </c>
      <c r="AK47" s="401">
        <f t="shared" si="24"/>
        <v>2.7645821566881845</v>
      </c>
      <c r="AL47" s="28">
        <f t="shared" si="24"/>
        <v>2.2459686366380622</v>
      </c>
      <c r="AM47" s="28">
        <f t="shared" si="24"/>
        <v>2.9954460967589034</v>
      </c>
      <c r="AN47" s="401">
        <f t="shared" si="24"/>
        <v>2.6044209229523361</v>
      </c>
      <c r="AO47" s="383">
        <f t="shared" si="25"/>
        <v>-0.10762550418040999</v>
      </c>
      <c r="AP47" s="384">
        <f t="shared" si="25"/>
        <v>3.2054273520979719E-2</v>
      </c>
      <c r="AQ47" s="385">
        <f t="shared" si="25"/>
        <v>-5.7933251630225627E-2</v>
      </c>
    </row>
    <row r="48" spans="1:43" ht="19.5" customHeight="1">
      <c r="A48" s="8" t="s">
        <v>220</v>
      </c>
      <c r="B48" s="19">
        <v>2502.8999999999992</v>
      </c>
      <c r="C48" s="370">
        <v>7437.0400000000009</v>
      </c>
      <c r="D48" s="374">
        <v>9939.94</v>
      </c>
      <c r="E48" s="19">
        <v>2166.6499999999996</v>
      </c>
      <c r="F48" s="368">
        <v>7274.9000000000015</v>
      </c>
      <c r="G48" s="376">
        <v>9441.5500000000011</v>
      </c>
      <c r="H48" s="344">
        <f t="shared" si="26"/>
        <v>1.3752913407087716E-2</v>
      </c>
      <c r="I48" s="322">
        <f t="shared" si="27"/>
        <v>3.5286579144211364E-2</v>
      </c>
      <c r="J48" s="398">
        <f t="shared" si="28"/>
        <v>2.5308459533514918E-2</v>
      </c>
      <c r="K48" s="322">
        <f t="shared" si="29"/>
        <v>1.2921752086168308E-2</v>
      </c>
      <c r="L48" s="322">
        <f t="shared" si="30"/>
        <v>3.872419303128475E-2</v>
      </c>
      <c r="M48" s="398">
        <f t="shared" si="31"/>
        <v>2.655558840082568E-2</v>
      </c>
      <c r="N48" s="393">
        <f t="shared" si="22"/>
        <v>-0.13434416077350259</v>
      </c>
      <c r="O48" s="394">
        <f t="shared" si="22"/>
        <v>-2.1801684541161458E-2</v>
      </c>
      <c r="P48" s="385">
        <f t="shared" si="22"/>
        <v>-5.0140141690996058E-2</v>
      </c>
      <c r="R48" s="400">
        <v>858.80600000000004</v>
      </c>
      <c r="S48" s="368">
        <v>2650.6949999999997</v>
      </c>
      <c r="T48" s="373">
        <v>3509.5009999999997</v>
      </c>
      <c r="U48" s="19">
        <v>744.24800000000016</v>
      </c>
      <c r="V48" s="119">
        <v>2508.4789999999998</v>
      </c>
      <c r="W48" s="374">
        <v>3252.7269999999999</v>
      </c>
      <c r="X48" s="344">
        <f t="shared" si="32"/>
        <v>1.9717541985408982E-2</v>
      </c>
      <c r="Y48" s="322">
        <f t="shared" si="33"/>
        <v>4.7636830796019276E-2</v>
      </c>
      <c r="Z48" s="398">
        <f t="shared" si="34"/>
        <v>3.5378303891106265E-2</v>
      </c>
      <c r="AA48" s="322">
        <f t="shared" si="35"/>
        <v>1.8375920316956035E-2</v>
      </c>
      <c r="AB48" s="322">
        <f t="shared" si="36"/>
        <v>5.1559368977924222E-2</v>
      </c>
      <c r="AC48" s="398">
        <f t="shared" si="37"/>
        <v>3.6484565475539112E-2</v>
      </c>
      <c r="AE48" s="393">
        <f t="shared" si="23"/>
        <v>-0.13339217471699066</v>
      </c>
      <c r="AF48" s="394">
        <f t="shared" si="23"/>
        <v>-5.3652344007892233E-2</v>
      </c>
      <c r="AG48" s="385">
        <f t="shared" si="23"/>
        <v>-7.3165387329993614E-2</v>
      </c>
      <c r="AI48" s="27">
        <f t="shared" si="24"/>
        <v>3.4312437572416012</v>
      </c>
      <c r="AJ48" s="28">
        <f t="shared" si="24"/>
        <v>3.5641801039123084</v>
      </c>
      <c r="AK48" s="401">
        <f t="shared" si="24"/>
        <v>3.5307064227751872</v>
      </c>
      <c r="AL48" s="28">
        <f t="shared" si="24"/>
        <v>3.4350171924399433</v>
      </c>
      <c r="AM48" s="28">
        <f t="shared" si="24"/>
        <v>3.4481284966116368</v>
      </c>
      <c r="AN48" s="401">
        <f t="shared" si="24"/>
        <v>3.4451197102170719</v>
      </c>
      <c r="AO48" s="383">
        <f t="shared" si="25"/>
        <v>1.0997281059902154E-3</v>
      </c>
      <c r="AP48" s="384">
        <f t="shared" si="25"/>
        <v>-3.2560533956542993E-2</v>
      </c>
      <c r="AQ48" s="385">
        <f t="shared" si="25"/>
        <v>-2.4240676598323043E-2</v>
      </c>
    </row>
    <row r="49" spans="1:43" ht="19.5" customHeight="1">
      <c r="A49" s="8" t="s">
        <v>225</v>
      </c>
      <c r="B49" s="19">
        <v>2619.7600000000002</v>
      </c>
      <c r="C49" s="370">
        <v>5126</v>
      </c>
      <c r="D49" s="374">
        <v>7745.76</v>
      </c>
      <c r="E49" s="19">
        <v>1430.0600000000004</v>
      </c>
      <c r="F49" s="368">
        <v>5641.4</v>
      </c>
      <c r="G49" s="376">
        <v>7071.46</v>
      </c>
      <c r="H49" s="344">
        <f t="shared" si="26"/>
        <v>1.4395034730653294E-2</v>
      </c>
      <c r="I49" s="322">
        <f t="shared" si="27"/>
        <v>2.4321370423344153E-2</v>
      </c>
      <c r="J49" s="398">
        <f t="shared" si="28"/>
        <v>1.9721774328247305E-2</v>
      </c>
      <c r="K49" s="322">
        <f t="shared" si="29"/>
        <v>8.528779816004365E-3</v>
      </c>
      <c r="L49" s="322">
        <f t="shared" si="30"/>
        <v>3.0029094910815231E-2</v>
      </c>
      <c r="M49" s="398">
        <f t="shared" si="31"/>
        <v>1.988940175637504E-2</v>
      </c>
      <c r="N49" s="393">
        <f t="shared" si="22"/>
        <v>-0.45412556875438959</v>
      </c>
      <c r="O49" s="394">
        <f t="shared" si="22"/>
        <v>0.10054623488099876</v>
      </c>
      <c r="P49" s="385">
        <f t="shared" si="22"/>
        <v>-8.7054078618495817E-2</v>
      </c>
      <c r="R49" s="400">
        <v>742.49199999999996</v>
      </c>
      <c r="S49" s="368">
        <v>1663.0619999999999</v>
      </c>
      <c r="T49" s="373">
        <v>2405.5540000000001</v>
      </c>
      <c r="U49" s="19">
        <v>548.44399999999996</v>
      </c>
      <c r="V49" s="119">
        <v>1718.8389999999999</v>
      </c>
      <c r="W49" s="374">
        <v>2267.2829999999999</v>
      </c>
      <c r="X49" s="344">
        <f t="shared" si="32"/>
        <v>1.7047059736227138E-2</v>
      </c>
      <c r="Y49" s="322">
        <f t="shared" si="33"/>
        <v>2.9887634411838938E-2</v>
      </c>
      <c r="Z49" s="398">
        <f t="shared" si="34"/>
        <v>2.424972109666481E-2</v>
      </c>
      <c r="AA49" s="322">
        <f t="shared" si="35"/>
        <v>1.3541404534930065E-2</v>
      </c>
      <c r="AB49" s="322">
        <f t="shared" si="36"/>
        <v>3.5329079579556492E-2</v>
      </c>
      <c r="AC49" s="398">
        <f t="shared" si="37"/>
        <v>2.5431225880646221E-2</v>
      </c>
      <c r="AE49" s="393">
        <f t="shared" si="23"/>
        <v>-0.26134692360321726</v>
      </c>
      <c r="AF49" s="394">
        <f t="shared" si="23"/>
        <v>3.3538737581641602E-2</v>
      </c>
      <c r="AG49" s="385">
        <f t="shared" si="23"/>
        <v>-5.747989860132019E-2</v>
      </c>
      <c r="AI49" s="27">
        <f t="shared" si="24"/>
        <v>2.8341985525391635</v>
      </c>
      <c r="AJ49" s="28">
        <f t="shared" si="24"/>
        <v>3.2443659773702689</v>
      </c>
      <c r="AK49" s="401">
        <f t="shared" si="24"/>
        <v>3.1056397306397305</v>
      </c>
      <c r="AL49" s="28">
        <f t="shared" si="24"/>
        <v>3.8351118134903417</v>
      </c>
      <c r="AM49" s="28">
        <f t="shared" si="24"/>
        <v>3.046830573971</v>
      </c>
      <c r="AN49" s="401">
        <f t="shared" si="24"/>
        <v>3.2062445379030633</v>
      </c>
      <c r="AO49" s="383">
        <f t="shared" si="25"/>
        <v>0.35315566019693934</v>
      </c>
      <c r="AP49" s="384">
        <f t="shared" si="25"/>
        <v>-6.0885672201316153E-2</v>
      </c>
      <c r="AQ49" s="385">
        <f t="shared" si="25"/>
        <v>3.2394229849258521E-2</v>
      </c>
    </row>
    <row r="50" spans="1:43" ht="19.5" customHeight="1">
      <c r="A50" s="8" t="s">
        <v>219</v>
      </c>
      <c r="B50" s="19">
        <v>1968.14</v>
      </c>
      <c r="C50" s="370">
        <v>4333.6500000000005</v>
      </c>
      <c r="D50" s="374">
        <v>6301.7900000000009</v>
      </c>
      <c r="E50" s="19">
        <v>2913.6800000000003</v>
      </c>
      <c r="F50" s="368">
        <v>3712.9900000000002</v>
      </c>
      <c r="G50" s="376">
        <v>6626.67</v>
      </c>
      <c r="H50" s="344">
        <f t="shared" si="26"/>
        <v>1.0814518755453924E-2</v>
      </c>
      <c r="I50" s="322">
        <f t="shared" si="27"/>
        <v>2.0561901469981547E-2</v>
      </c>
      <c r="J50" s="398">
        <f t="shared" si="28"/>
        <v>1.6045227355870256E-2</v>
      </c>
      <c r="K50" s="322">
        <f t="shared" si="29"/>
        <v>1.7376987800718568E-2</v>
      </c>
      <c r="L50" s="322">
        <f t="shared" si="30"/>
        <v>1.9764194900717527E-2</v>
      </c>
      <c r="M50" s="398">
        <f t="shared" si="31"/>
        <v>1.86383719821533E-2</v>
      </c>
      <c r="N50" s="393">
        <f t="shared" si="22"/>
        <v>0.48042314063023978</v>
      </c>
      <c r="O50" s="394">
        <f t="shared" si="22"/>
        <v>-0.14321876478257364</v>
      </c>
      <c r="P50" s="385">
        <f t="shared" si="22"/>
        <v>5.1553606197604039E-2</v>
      </c>
      <c r="R50" s="400">
        <v>556.07100000000003</v>
      </c>
      <c r="S50" s="368">
        <v>1344.3660000000002</v>
      </c>
      <c r="T50" s="373">
        <v>1900.4370000000004</v>
      </c>
      <c r="U50" s="19">
        <v>921.1869999999999</v>
      </c>
      <c r="V50" s="119">
        <v>1089.7890000000002</v>
      </c>
      <c r="W50" s="374">
        <v>2010.9760000000001</v>
      </c>
      <c r="X50" s="344">
        <f t="shared" si="32"/>
        <v>1.2766973320363806E-2</v>
      </c>
      <c r="Y50" s="322">
        <f t="shared" si="33"/>
        <v>2.4160205406476891E-2</v>
      </c>
      <c r="Z50" s="398">
        <f t="shared" si="34"/>
        <v>1.9157777049187998E-2</v>
      </c>
      <c r="AA50" s="322">
        <f t="shared" si="35"/>
        <v>2.2744648167030038E-2</v>
      </c>
      <c r="AB50" s="322">
        <f t="shared" si="36"/>
        <v>2.2399562906080965E-2</v>
      </c>
      <c r="AC50" s="398">
        <f t="shared" si="37"/>
        <v>2.2556330593295332E-2</v>
      </c>
      <c r="AE50" s="393">
        <f t="shared" si="23"/>
        <v>0.65659960688473207</v>
      </c>
      <c r="AF50" s="394">
        <f t="shared" si="23"/>
        <v>-0.18936584233757769</v>
      </c>
      <c r="AG50" s="385">
        <f t="shared" si="23"/>
        <v>5.8165043092720116E-2</v>
      </c>
      <c r="AI50" s="27">
        <f t="shared" si="24"/>
        <v>2.8253630331175628</v>
      </c>
      <c r="AJ50" s="28">
        <f t="shared" si="24"/>
        <v>3.1021563808798591</v>
      </c>
      <c r="AK50" s="401">
        <f t="shared" si="24"/>
        <v>3.015709822129903</v>
      </c>
      <c r="AL50" s="28">
        <f t="shared" si="24"/>
        <v>3.1615928997007217</v>
      </c>
      <c r="AM50" s="28">
        <f t="shared" si="24"/>
        <v>2.935071195990294</v>
      </c>
      <c r="AN50" s="401">
        <f t="shared" si="24"/>
        <v>3.0346705056989407</v>
      </c>
      <c r="AO50" s="383">
        <f t="shared" si="25"/>
        <v>0.11900412890026243</v>
      </c>
      <c r="AP50" s="384">
        <f t="shared" si="25"/>
        <v>-5.3860980677632724E-2</v>
      </c>
      <c r="AQ50" s="385">
        <f t="shared" si="25"/>
        <v>6.2873037153310515E-3</v>
      </c>
    </row>
    <row r="51" spans="1:43" ht="19.5" customHeight="1">
      <c r="A51" s="8" t="s">
        <v>226</v>
      </c>
      <c r="B51" s="19">
        <v>6518.15</v>
      </c>
      <c r="C51" s="370">
        <v>4314.54</v>
      </c>
      <c r="D51" s="374">
        <v>10832.689999999999</v>
      </c>
      <c r="E51" s="19">
        <v>5419.4400000000005</v>
      </c>
      <c r="F51" s="368">
        <v>2040.9199999999998</v>
      </c>
      <c r="G51" s="376">
        <v>7460.3600000000006</v>
      </c>
      <c r="H51" s="344">
        <f t="shared" si="26"/>
        <v>3.5815874595233055E-2</v>
      </c>
      <c r="I51" s="322">
        <f t="shared" si="27"/>
        <v>2.047123011048289E-2</v>
      </c>
      <c r="J51" s="398">
        <f t="shared" si="28"/>
        <v>2.7581524285268489E-2</v>
      </c>
      <c r="K51" s="322">
        <f t="shared" si="29"/>
        <v>3.2321168682465554E-2</v>
      </c>
      <c r="L51" s="322">
        <f t="shared" si="30"/>
        <v>1.0863789198670723E-2</v>
      </c>
      <c r="M51" s="398">
        <f t="shared" si="31"/>
        <v>2.0983233630281456E-2</v>
      </c>
      <c r="N51" s="393">
        <f t="shared" si="22"/>
        <v>-0.16856163175134037</v>
      </c>
      <c r="O51" s="394">
        <f t="shared" si="22"/>
        <v>-0.52696695360339685</v>
      </c>
      <c r="P51" s="385">
        <f t="shared" si="22"/>
        <v>-0.31131048705353875</v>
      </c>
      <c r="R51" s="400">
        <v>1496.7919999999999</v>
      </c>
      <c r="S51" s="368">
        <v>1105.8240000000005</v>
      </c>
      <c r="T51" s="373">
        <v>2602.6160000000004</v>
      </c>
      <c r="U51" s="19">
        <v>1228.0709999999997</v>
      </c>
      <c r="V51" s="119">
        <v>539.01499999999999</v>
      </c>
      <c r="W51" s="374">
        <v>1767.0859999999998</v>
      </c>
      <c r="X51" s="344">
        <f t="shared" si="32"/>
        <v>3.4365222300990303E-2</v>
      </c>
      <c r="Y51" s="322">
        <f t="shared" si="33"/>
        <v>1.9873259948118231E-2</v>
      </c>
      <c r="Z51" s="398">
        <f t="shared" si="34"/>
        <v>2.623624833269899E-2</v>
      </c>
      <c r="AA51" s="322">
        <f t="shared" si="35"/>
        <v>3.0321794401280893E-2</v>
      </c>
      <c r="AB51" s="322">
        <f t="shared" si="36"/>
        <v>1.1078933995315817E-2</v>
      </c>
      <c r="AC51" s="398">
        <f t="shared" si="37"/>
        <v>1.9820711934296513E-2</v>
      </c>
      <c r="AE51" s="393">
        <f t="shared" si="23"/>
        <v>-0.17953129092084955</v>
      </c>
      <c r="AF51" s="394">
        <f t="shared" si="23"/>
        <v>-0.51256709928523914</v>
      </c>
      <c r="AG51" s="385">
        <f t="shared" si="23"/>
        <v>-0.32103468202762164</v>
      </c>
      <c r="AI51" s="27">
        <f t="shared" si="24"/>
        <v>2.2963448217669127</v>
      </c>
      <c r="AJ51" s="28">
        <f t="shared" si="24"/>
        <v>2.5630171466714891</v>
      </c>
      <c r="AK51" s="401">
        <f t="shared" si="24"/>
        <v>2.4025574441805322</v>
      </c>
      <c r="AL51" s="28">
        <f t="shared" si="24"/>
        <v>2.2660477835348294</v>
      </c>
      <c r="AM51" s="28">
        <f t="shared" si="24"/>
        <v>2.6410393352017718</v>
      </c>
      <c r="AN51" s="401">
        <f t="shared" si="24"/>
        <v>2.3686336852377092</v>
      </c>
      <c r="AO51" s="383">
        <f t="shared" si="25"/>
        <v>-1.3193592680376011E-2</v>
      </c>
      <c r="AP51" s="384">
        <f t="shared" si="25"/>
        <v>3.0441539820210625E-2</v>
      </c>
      <c r="AQ51" s="385">
        <f t="shared" si="25"/>
        <v>-1.4119853419110952E-2</v>
      </c>
    </row>
    <row r="52" spans="1:43" ht="19.5" customHeight="1">
      <c r="A52" s="8" t="s">
        <v>229</v>
      </c>
      <c r="B52" s="19">
        <v>1962.1299999999999</v>
      </c>
      <c r="C52" s="370">
        <v>1615.1800000000003</v>
      </c>
      <c r="D52" s="374">
        <v>3577.3100000000004</v>
      </c>
      <c r="E52" s="19">
        <v>2769.170000000001</v>
      </c>
      <c r="F52" s="368">
        <v>1062.3700000000001</v>
      </c>
      <c r="G52" s="376">
        <v>3831.5400000000009</v>
      </c>
      <c r="H52" s="344">
        <f t="shared" si="26"/>
        <v>1.0781495059111043E-2</v>
      </c>
      <c r="I52" s="322">
        <f t="shared" si="27"/>
        <v>7.6635565900072221E-3</v>
      </c>
      <c r="J52" s="398">
        <f t="shared" si="28"/>
        <v>9.1083251381636372E-3</v>
      </c>
      <c r="K52" s="322">
        <f t="shared" si="29"/>
        <v>1.6515140066210375E-2</v>
      </c>
      <c r="L52" s="322">
        <f t="shared" si="30"/>
        <v>5.6549809551534689E-3</v>
      </c>
      <c r="M52" s="398">
        <f t="shared" si="31"/>
        <v>1.0776705009378719E-2</v>
      </c>
      <c r="N52" s="393">
        <f t="shared" si="22"/>
        <v>0.41130811923776772</v>
      </c>
      <c r="O52" s="394">
        <f t="shared" si="22"/>
        <v>-0.34225906710088044</v>
      </c>
      <c r="P52" s="385">
        <f t="shared" si="22"/>
        <v>7.1067366261241119E-2</v>
      </c>
      <c r="R52" s="400">
        <v>490.23899999999992</v>
      </c>
      <c r="S52" s="368">
        <v>344.91700000000003</v>
      </c>
      <c r="T52" s="373">
        <v>835.15599999999995</v>
      </c>
      <c r="U52" s="19">
        <v>689.88900000000012</v>
      </c>
      <c r="V52" s="119">
        <v>245.50399999999996</v>
      </c>
      <c r="W52" s="374">
        <v>935.39300000000003</v>
      </c>
      <c r="X52" s="344">
        <f t="shared" si="32"/>
        <v>1.1255519949074543E-2</v>
      </c>
      <c r="Y52" s="322">
        <f t="shared" si="33"/>
        <v>6.1986583773955828E-3</v>
      </c>
      <c r="Z52" s="398">
        <f t="shared" si="34"/>
        <v>8.4189754510629131E-3</v>
      </c>
      <c r="AA52" s="322">
        <f t="shared" si="35"/>
        <v>1.7033764674603734E-2</v>
      </c>
      <c r="AB52" s="322">
        <f t="shared" si="36"/>
        <v>5.0460981820283557E-3</v>
      </c>
      <c r="AC52" s="398">
        <f t="shared" si="37"/>
        <v>1.0491937120410338E-2</v>
      </c>
      <c r="AE52" s="393">
        <f t="shared" si="23"/>
        <v>0.40725034116012848</v>
      </c>
      <c r="AF52" s="394">
        <f t="shared" si="23"/>
        <v>-0.28822296378549062</v>
      </c>
      <c r="AG52" s="385">
        <f t="shared" si="23"/>
        <v>0.12002188812629028</v>
      </c>
      <c r="AI52" s="27">
        <f t="shared" si="24"/>
        <v>2.4985041765836105</v>
      </c>
      <c r="AJ52" s="28">
        <f t="shared" si="24"/>
        <v>2.1354709691799054</v>
      </c>
      <c r="AK52" s="401">
        <f t="shared" si="24"/>
        <v>2.3345921935756193</v>
      </c>
      <c r="AL52" s="28">
        <f t="shared" si="24"/>
        <v>2.4913205039777258</v>
      </c>
      <c r="AM52" s="28">
        <f t="shared" si="24"/>
        <v>2.3109086288204668</v>
      </c>
      <c r="AN52" s="401">
        <f t="shared" si="24"/>
        <v>2.4412977549497064</v>
      </c>
      <c r="AO52" s="383">
        <f>(AL52-AI52)/AI52</f>
        <v>-2.8751893525779384E-3</v>
      </c>
      <c r="AP52" s="384">
        <f>(AM52-AJ52)/AJ52</f>
        <v>8.2154083184720353E-2</v>
      </c>
      <c r="AQ52" s="385">
        <f>(AN52-AK52)/AK52</f>
        <v>4.570629580092047E-2</v>
      </c>
    </row>
    <row r="53" spans="1:43" ht="19.5" customHeight="1">
      <c r="A53" s="8" t="s">
        <v>231</v>
      </c>
      <c r="B53" s="19">
        <v>987.93999999999994</v>
      </c>
      <c r="C53" s="370">
        <v>645.7399999999999</v>
      </c>
      <c r="D53" s="374">
        <v>1633.6799999999998</v>
      </c>
      <c r="E53" s="19">
        <v>1234.9599999999998</v>
      </c>
      <c r="F53" s="368">
        <v>610.97</v>
      </c>
      <c r="G53" s="376">
        <v>1845.9299999999998</v>
      </c>
      <c r="H53" s="344">
        <f t="shared" si="26"/>
        <v>5.4285242204635594E-3</v>
      </c>
      <c r="I53" s="322">
        <f t="shared" si="27"/>
        <v>3.0638473931272436E-3</v>
      </c>
      <c r="J53" s="398">
        <f t="shared" si="28"/>
        <v>4.1595748234609714E-3</v>
      </c>
      <c r="K53" s="322">
        <f t="shared" si="29"/>
        <v>7.3652167892065698E-3</v>
      </c>
      <c r="L53" s="322">
        <f t="shared" si="30"/>
        <v>3.2521849394938815E-3</v>
      </c>
      <c r="M53" s="398">
        <f t="shared" si="31"/>
        <v>5.1919184134740738E-3</v>
      </c>
      <c r="N53" s="393">
        <f t="shared" si="22"/>
        <v>0.25003542725266703</v>
      </c>
      <c r="O53" s="394">
        <f t="shared" si="22"/>
        <v>-5.384520085483302E-2</v>
      </c>
      <c r="P53" s="385">
        <f t="shared" si="22"/>
        <v>0.12992140443660938</v>
      </c>
      <c r="R53" s="400">
        <v>247.16200000000003</v>
      </c>
      <c r="S53" s="368">
        <v>197.21700000000001</v>
      </c>
      <c r="T53" s="373">
        <v>444.37900000000002</v>
      </c>
      <c r="U53" s="19">
        <v>309.77200000000005</v>
      </c>
      <c r="V53" s="119">
        <v>193.37599999999995</v>
      </c>
      <c r="W53" s="374">
        <v>503.14800000000002</v>
      </c>
      <c r="X53" s="344">
        <f t="shared" si="32"/>
        <v>5.6746542434468967E-3</v>
      </c>
      <c r="Y53" s="322">
        <f t="shared" si="33"/>
        <v>3.5442753161335177E-3</v>
      </c>
      <c r="Z53" s="398">
        <f t="shared" si="34"/>
        <v>4.4796611554821933E-3</v>
      </c>
      <c r="AA53" s="322">
        <f t="shared" si="35"/>
        <v>7.6484526507617136E-3</v>
      </c>
      <c r="AB53" s="322">
        <f t="shared" si="36"/>
        <v>3.974657366266599E-3</v>
      </c>
      <c r="AC53" s="398">
        <f t="shared" si="37"/>
        <v>5.6436141581776011E-3</v>
      </c>
      <c r="AE53" s="393">
        <f t="shared" si="23"/>
        <v>0.25331563913546584</v>
      </c>
      <c r="AF53" s="394">
        <f t="shared" si="23"/>
        <v>-1.947600866051134E-2</v>
      </c>
      <c r="AG53" s="385">
        <f t="shared" si="23"/>
        <v>0.13224972377182539</v>
      </c>
      <c r="AI53" s="27">
        <f t="shared" si="24"/>
        <v>2.5017916067777399</v>
      </c>
      <c r="AJ53" s="28">
        <f t="shared" si="24"/>
        <v>3.0541239508161189</v>
      </c>
      <c r="AK53" s="401">
        <f t="shared" si="24"/>
        <v>2.7201104255423343</v>
      </c>
      <c r="AL53" s="28">
        <f t="shared" si="24"/>
        <v>2.5083565459610035</v>
      </c>
      <c r="AM53" s="28">
        <f t="shared" si="24"/>
        <v>3.1650653878259147</v>
      </c>
      <c r="AN53" s="401">
        <f t="shared" si="24"/>
        <v>2.725715493003527</v>
      </c>
      <c r="AO53" s="383">
        <f t="shared" ref="AO53:AQ63" si="38">(AL53-AI53)/AI53</f>
        <v>2.6240951346539754E-3</v>
      </c>
      <c r="AP53" s="384">
        <f t="shared" si="38"/>
        <v>3.6325125894170154E-2</v>
      </c>
      <c r="AQ53" s="385">
        <f t="shared" si="38"/>
        <v>2.060602911028944E-3</v>
      </c>
    </row>
    <row r="54" spans="1:43" ht="19.5" customHeight="1">
      <c r="A54" s="8" t="s">
        <v>221</v>
      </c>
      <c r="B54" s="19">
        <v>252.36</v>
      </c>
      <c r="C54" s="370">
        <v>388.20000000000005</v>
      </c>
      <c r="D54" s="374">
        <v>640.56000000000006</v>
      </c>
      <c r="E54" s="19">
        <v>1036.5500000000004</v>
      </c>
      <c r="F54" s="368">
        <v>527.43000000000006</v>
      </c>
      <c r="G54" s="376">
        <v>1563.9800000000005</v>
      </c>
      <c r="H54" s="344">
        <f t="shared" si="26"/>
        <v>1.3866655589167196E-3</v>
      </c>
      <c r="I54" s="322">
        <f t="shared" si="27"/>
        <v>1.8418954347136562E-3</v>
      </c>
      <c r="J54" s="398">
        <f t="shared" si="28"/>
        <v>1.6309541947726362E-3</v>
      </c>
      <c r="K54" s="322">
        <f t="shared" si="29"/>
        <v>6.1819131492939642E-3</v>
      </c>
      <c r="L54" s="322">
        <f t="shared" si="30"/>
        <v>2.807502664021569E-3</v>
      </c>
      <c r="M54" s="398">
        <f t="shared" si="31"/>
        <v>4.3988973364673554E-3</v>
      </c>
      <c r="N54" s="393">
        <f t="shared" si="22"/>
        <v>3.1074258995086397</v>
      </c>
      <c r="O54" s="394">
        <f t="shared" si="22"/>
        <v>0.35865533230293661</v>
      </c>
      <c r="P54" s="385">
        <f t="shared" si="22"/>
        <v>1.4415823654302491</v>
      </c>
      <c r="R54" s="400">
        <v>114.72499999999998</v>
      </c>
      <c r="S54" s="368">
        <v>127.625</v>
      </c>
      <c r="T54" s="373">
        <v>242.34999999999997</v>
      </c>
      <c r="U54" s="19">
        <v>272.25099999999998</v>
      </c>
      <c r="V54" s="119">
        <v>186.86200000000005</v>
      </c>
      <c r="W54" s="374">
        <v>459.11300000000006</v>
      </c>
      <c r="X54" s="344">
        <f t="shared" si="32"/>
        <v>2.6340000003214287E-3</v>
      </c>
      <c r="Y54" s="322">
        <f t="shared" si="33"/>
        <v>2.2936062166118549E-3</v>
      </c>
      <c r="Z54" s="398">
        <f t="shared" si="34"/>
        <v>2.4430629733428206E-3</v>
      </c>
      <c r="AA54" s="322">
        <f t="shared" si="35"/>
        <v>6.7220371196316225E-3</v>
      </c>
      <c r="AB54" s="322">
        <f t="shared" si="36"/>
        <v>3.8407683723694235E-3</v>
      </c>
      <c r="AC54" s="398">
        <f t="shared" si="37"/>
        <v>5.1496908007254193E-3</v>
      </c>
      <c r="AE54" s="393">
        <f t="shared" si="23"/>
        <v>1.3730747439529312</v>
      </c>
      <c r="AF54" s="394">
        <f t="shared" si="23"/>
        <v>0.4641488736532815</v>
      </c>
      <c r="AG54" s="385">
        <f t="shared" si="23"/>
        <v>0.89442129152052863</v>
      </c>
      <c r="AI54" s="27">
        <f t="shared" si="24"/>
        <v>4.5460849579965119</v>
      </c>
      <c r="AJ54" s="28">
        <f t="shared" si="24"/>
        <v>3.2876094796496647</v>
      </c>
      <c r="AK54" s="401">
        <f t="shared" si="24"/>
        <v>3.7834082677657044</v>
      </c>
      <c r="AL54" s="28">
        <f t="shared" si="24"/>
        <v>2.6265110221407539</v>
      </c>
      <c r="AM54" s="28">
        <f t="shared" si="24"/>
        <v>3.5428777278501418</v>
      </c>
      <c r="AN54" s="401">
        <f t="shared" si="24"/>
        <v>2.935542653998132</v>
      </c>
      <c r="AO54" s="383">
        <f t="shared" si="38"/>
        <v>-0.42224770403361012</v>
      </c>
      <c r="AP54" s="384">
        <f t="shared" si="38"/>
        <v>7.7645550598570215E-2</v>
      </c>
      <c r="AQ54" s="385">
        <f t="shared" si="38"/>
        <v>-0.22410100992570922</v>
      </c>
    </row>
    <row r="55" spans="1:43" ht="19.5" customHeight="1">
      <c r="A55" s="8" t="s">
        <v>228</v>
      </c>
      <c r="B55" s="19">
        <v>330.11000000000007</v>
      </c>
      <c r="C55" s="370">
        <v>208.44000000000003</v>
      </c>
      <c r="D55" s="374">
        <v>538.55000000000007</v>
      </c>
      <c r="E55" s="19">
        <v>429.71999999999991</v>
      </c>
      <c r="F55" s="368">
        <v>550.78</v>
      </c>
      <c r="G55" s="376">
        <v>980.49999999999989</v>
      </c>
      <c r="H55" s="344">
        <f t="shared" si="26"/>
        <v>1.8138855906403486E-3</v>
      </c>
      <c r="I55" s="322">
        <f t="shared" si="27"/>
        <v>9.8898682228674528E-4</v>
      </c>
      <c r="J55" s="398">
        <f t="shared" si="28"/>
        <v>1.3712226514218859E-3</v>
      </c>
      <c r="K55" s="322">
        <f t="shared" si="29"/>
        <v>2.5628206246824567E-3</v>
      </c>
      <c r="L55" s="322">
        <f t="shared" si="30"/>
        <v>2.9317943941182707E-3</v>
      </c>
      <c r="M55" s="398">
        <f t="shared" si="31"/>
        <v>2.7577838836853668E-3</v>
      </c>
      <c r="N55" s="393">
        <f t="shared" si="22"/>
        <v>0.30174790221441283</v>
      </c>
      <c r="O55" s="394">
        <f t="shared" si="22"/>
        <v>1.6423910957589709</v>
      </c>
      <c r="P55" s="385">
        <f t="shared" si="22"/>
        <v>0.82062946801596837</v>
      </c>
      <c r="R55" s="400">
        <v>119.25099999999999</v>
      </c>
      <c r="S55" s="368">
        <v>136.393</v>
      </c>
      <c r="T55" s="373">
        <v>255.64400000000001</v>
      </c>
      <c r="U55" s="19">
        <v>135.67500000000001</v>
      </c>
      <c r="V55" s="119">
        <v>226.60600000000005</v>
      </c>
      <c r="W55" s="374">
        <v>362.28100000000006</v>
      </c>
      <c r="X55" s="344">
        <f t="shared" si="32"/>
        <v>2.7379135675600847E-3</v>
      </c>
      <c r="Y55" s="322">
        <f t="shared" si="33"/>
        <v>2.4511798840536002E-3</v>
      </c>
      <c r="Z55" s="398">
        <f t="shared" si="34"/>
        <v>2.5770760914266646E-3</v>
      </c>
      <c r="AA55" s="322">
        <f t="shared" si="35"/>
        <v>3.3498954501765669E-3</v>
      </c>
      <c r="AB55" s="322">
        <f t="shared" si="36"/>
        <v>4.6576679998562871E-3</v>
      </c>
      <c r="AC55" s="398">
        <f t="shared" si="37"/>
        <v>4.0635641617153195E-3</v>
      </c>
      <c r="AE55" s="393">
        <f t="shared" si="23"/>
        <v>0.13772630837477273</v>
      </c>
      <c r="AF55" s="394">
        <f t="shared" si="23"/>
        <v>0.66141957431833054</v>
      </c>
      <c r="AG55" s="385">
        <f t="shared" si="23"/>
        <v>0.41713085384362653</v>
      </c>
      <c r="AI55" s="27">
        <f t="shared" si="24"/>
        <v>3.6124625124958336</v>
      </c>
      <c r="AJ55" s="28">
        <f t="shared" si="24"/>
        <v>6.5435137209748611</v>
      </c>
      <c r="AK55" s="401">
        <f t="shared" si="24"/>
        <v>4.7468944387707728</v>
      </c>
      <c r="AL55" s="28">
        <f t="shared" si="24"/>
        <v>3.1572884669086854</v>
      </c>
      <c r="AM55" s="28">
        <f t="shared" si="24"/>
        <v>4.1142743018991261</v>
      </c>
      <c r="AN55" s="401">
        <f t="shared" si="24"/>
        <v>3.6948597654258042</v>
      </c>
      <c r="AO55" s="383">
        <f t="shared" si="38"/>
        <v>-0.12600104333613432</v>
      </c>
      <c r="AP55" s="384">
        <f t="shared" si="38"/>
        <v>-0.37124387946019677</v>
      </c>
      <c r="AQ55" s="385">
        <f t="shared" si="38"/>
        <v>-0.22162588338859229</v>
      </c>
    </row>
    <row r="56" spans="1:43" ht="19.5" customHeight="1">
      <c r="A56" s="8" t="s">
        <v>230</v>
      </c>
      <c r="B56" s="19">
        <v>365.08999999999992</v>
      </c>
      <c r="C56" s="370">
        <v>517.08000000000004</v>
      </c>
      <c r="D56" s="374">
        <v>882.17</v>
      </c>
      <c r="E56" s="19">
        <v>550.16999999999996</v>
      </c>
      <c r="F56" s="368">
        <v>353.24999999999994</v>
      </c>
      <c r="G56" s="376">
        <v>903.41999999999985</v>
      </c>
      <c r="H56" s="344">
        <f t="shared" si="26"/>
        <v>2.0060933939804446E-3</v>
      </c>
      <c r="I56" s="322">
        <f t="shared" si="27"/>
        <v>2.4533933317406938E-3</v>
      </c>
      <c r="J56" s="398">
        <f t="shared" si="28"/>
        <v>2.2461266110943177E-3</v>
      </c>
      <c r="K56" s="322">
        <f t="shared" si="29"/>
        <v>3.2811761683923194E-3</v>
      </c>
      <c r="L56" s="322">
        <f t="shared" si="30"/>
        <v>1.8803449103494663E-3</v>
      </c>
      <c r="M56" s="398">
        <f t="shared" si="31"/>
        <v>2.5409863500245118E-3</v>
      </c>
      <c r="N56" s="393">
        <f t="shared" si="22"/>
        <v>0.50694349338519296</v>
      </c>
      <c r="O56" s="394">
        <f t="shared" si="22"/>
        <v>-0.31683685309816678</v>
      </c>
      <c r="P56" s="385">
        <f t="shared" si="22"/>
        <v>2.4088327646598601E-2</v>
      </c>
      <c r="R56" s="400">
        <v>107.67900000000002</v>
      </c>
      <c r="S56" s="368">
        <v>162.13400000000004</v>
      </c>
      <c r="T56" s="373">
        <v>269.81300000000005</v>
      </c>
      <c r="U56" s="19">
        <v>144.93500000000003</v>
      </c>
      <c r="V56" s="119">
        <v>120.37500000000001</v>
      </c>
      <c r="W56" s="374">
        <v>265.31000000000006</v>
      </c>
      <c r="X56" s="344">
        <f t="shared" si="32"/>
        <v>2.4722291221147196E-3</v>
      </c>
      <c r="Y56" s="322">
        <f t="shared" si="33"/>
        <v>2.9137829604242629E-3</v>
      </c>
      <c r="Z56" s="398">
        <f t="shared" si="34"/>
        <v>2.7199098412483873E-3</v>
      </c>
      <c r="AA56" s="322">
        <f t="shared" si="35"/>
        <v>3.5785302898200906E-3</v>
      </c>
      <c r="AB56" s="322">
        <f t="shared" si="36"/>
        <v>2.4741921462039865E-3</v>
      </c>
      <c r="AC56" s="398">
        <f t="shared" si="37"/>
        <v>2.9758784141169191E-3</v>
      </c>
      <c r="AE56" s="393">
        <f t="shared" si="23"/>
        <v>0.34599132607100741</v>
      </c>
      <c r="AF56" s="394">
        <f t="shared" si="23"/>
        <v>-0.25755856267038385</v>
      </c>
      <c r="AG56" s="385">
        <f t="shared" si="23"/>
        <v>-1.6689336688743631E-2</v>
      </c>
      <c r="AI56" s="27">
        <f t="shared" si="24"/>
        <v>2.949382344079543</v>
      </c>
      <c r="AJ56" s="28">
        <f t="shared" si="24"/>
        <v>3.1355689641834927</v>
      </c>
      <c r="AK56" s="401">
        <f t="shared" si="24"/>
        <v>3.0585147987349384</v>
      </c>
      <c r="AL56" s="28">
        <f t="shared" si="24"/>
        <v>2.6343675591180915</v>
      </c>
      <c r="AM56" s="28">
        <f t="shared" si="24"/>
        <v>3.4076433121019116</v>
      </c>
      <c r="AN56" s="401">
        <f t="shared" si="24"/>
        <v>2.9367293174824565</v>
      </c>
      <c r="AO56" s="383">
        <f t="shared" si="38"/>
        <v>-0.10680703557943173</v>
      </c>
      <c r="AP56" s="384">
        <f t="shared" si="38"/>
        <v>8.6770328137007663E-2</v>
      </c>
      <c r="AQ56" s="385">
        <f t="shared" si="38"/>
        <v>-3.9818503184243133E-2</v>
      </c>
    </row>
    <row r="57" spans="1:43" ht="19.5" customHeight="1">
      <c r="A57" s="8" t="s">
        <v>233</v>
      </c>
      <c r="B57" s="19">
        <v>495.93</v>
      </c>
      <c r="C57" s="370">
        <v>448.72999999999996</v>
      </c>
      <c r="D57" s="374">
        <v>944.66</v>
      </c>
      <c r="E57" s="19">
        <v>478.16000000000008</v>
      </c>
      <c r="F57" s="368">
        <v>340.09</v>
      </c>
      <c r="G57" s="376">
        <v>818.25</v>
      </c>
      <c r="H57" s="344">
        <f t="shared" si="26"/>
        <v>2.7250319013851984E-3</v>
      </c>
      <c r="I57" s="322">
        <f t="shared" si="27"/>
        <v>2.1290925770712488E-3</v>
      </c>
      <c r="J57" s="398">
        <f t="shared" si="28"/>
        <v>2.4052347783719221E-3</v>
      </c>
      <c r="K57" s="322">
        <f t="shared" si="29"/>
        <v>2.8517134643446058E-3</v>
      </c>
      <c r="L57" s="322">
        <f t="shared" si="30"/>
        <v>1.810294410646143E-3</v>
      </c>
      <c r="M57" s="398">
        <f t="shared" si="31"/>
        <v>2.3014346382718527E-3</v>
      </c>
      <c r="N57" s="393">
        <f t="shared" si="22"/>
        <v>-3.5831669792107605E-2</v>
      </c>
      <c r="O57" s="394">
        <f t="shared" si="22"/>
        <v>-0.24210549773806073</v>
      </c>
      <c r="P57" s="385">
        <f t="shared" si="22"/>
        <v>-0.13381534096923758</v>
      </c>
      <c r="R57" s="400">
        <v>124.03999999999999</v>
      </c>
      <c r="S57" s="368">
        <v>122.75200000000002</v>
      </c>
      <c r="T57" s="373">
        <v>246.79200000000003</v>
      </c>
      <c r="U57" s="19">
        <v>114.496</v>
      </c>
      <c r="V57" s="119">
        <v>83.093000000000004</v>
      </c>
      <c r="W57" s="374">
        <v>197.589</v>
      </c>
      <c r="X57" s="344">
        <f t="shared" si="32"/>
        <v>2.8478654176497717E-3</v>
      </c>
      <c r="Y57" s="322">
        <f t="shared" si="33"/>
        <v>2.2060313441844346E-3</v>
      </c>
      <c r="Z57" s="398">
        <f t="shared" si="34"/>
        <v>2.487841540405288E-3</v>
      </c>
      <c r="AA57" s="322">
        <f t="shared" si="35"/>
        <v>2.8269734989011691E-3</v>
      </c>
      <c r="AB57" s="322">
        <f t="shared" si="36"/>
        <v>1.7078965566315915E-3</v>
      </c>
      <c r="AC57" s="398">
        <f t="shared" si="37"/>
        <v>2.2162784665747531E-3</v>
      </c>
      <c r="AE57" s="393">
        <f t="shared" si="23"/>
        <v>-7.6942921638181214E-2</v>
      </c>
      <c r="AF57" s="394">
        <f t="shared" si="23"/>
        <v>-0.32308231230448392</v>
      </c>
      <c r="AG57" s="385">
        <f t="shared" si="23"/>
        <v>-0.19937031994554127</v>
      </c>
      <c r="AI57" s="27">
        <f t="shared" si="24"/>
        <v>2.5011594378238859</v>
      </c>
      <c r="AJ57" s="28">
        <f t="shared" si="24"/>
        <v>2.7355425311434498</v>
      </c>
      <c r="AK57" s="401">
        <f t="shared" si="24"/>
        <v>2.6124955010268245</v>
      </c>
      <c r="AL57" s="28">
        <f t="shared" si="24"/>
        <v>2.3945122971390327</v>
      </c>
      <c r="AM57" s="28">
        <f t="shared" si="24"/>
        <v>2.4432650180834488</v>
      </c>
      <c r="AN57" s="401">
        <f t="shared" si="24"/>
        <v>2.4147754353803847</v>
      </c>
      <c r="AO57" s="383">
        <f t="shared" si="38"/>
        <v>-4.2639081328474111E-2</v>
      </c>
      <c r="AP57" s="384">
        <f t="shared" si="38"/>
        <v>-0.10684444117848528</v>
      </c>
      <c r="AQ57" s="385">
        <f t="shared" si="38"/>
        <v>-7.568245211091354E-2</v>
      </c>
    </row>
    <row r="58" spans="1:43" ht="19.5" customHeight="1">
      <c r="A58" s="8" t="s">
        <v>227</v>
      </c>
      <c r="B58" s="19">
        <v>315.08</v>
      </c>
      <c r="C58" s="370">
        <v>521.19999999999993</v>
      </c>
      <c r="D58" s="374">
        <v>836.28</v>
      </c>
      <c r="E58" s="19">
        <v>369.01000000000005</v>
      </c>
      <c r="F58" s="368">
        <v>258.67999999999995</v>
      </c>
      <c r="G58" s="376">
        <v>627.69000000000005</v>
      </c>
      <c r="H58" s="344">
        <f t="shared" si="26"/>
        <v>1.7312988758261213E-3</v>
      </c>
      <c r="I58" s="322">
        <f t="shared" si="27"/>
        <v>2.4729415264625383E-3</v>
      </c>
      <c r="J58" s="398">
        <f t="shared" si="28"/>
        <v>2.1292843355883288E-3</v>
      </c>
      <c r="K58" s="322">
        <f t="shared" si="29"/>
        <v>2.2007503460720322E-3</v>
      </c>
      <c r="L58" s="322">
        <f t="shared" si="30"/>
        <v>1.3769500959920733E-3</v>
      </c>
      <c r="M58" s="398">
        <f t="shared" si="31"/>
        <v>1.7654598326878818E-3</v>
      </c>
      <c r="N58" s="393">
        <f t="shared" si="22"/>
        <v>0.17116287926875734</v>
      </c>
      <c r="O58" s="394">
        <f t="shared" si="22"/>
        <v>-0.50368380660015355</v>
      </c>
      <c r="P58" s="385">
        <f t="shared" si="22"/>
        <v>-0.2494260295594776</v>
      </c>
      <c r="R58" s="400">
        <v>89.225999999999999</v>
      </c>
      <c r="S58" s="368">
        <v>202.49999999999997</v>
      </c>
      <c r="T58" s="373">
        <v>291.726</v>
      </c>
      <c r="U58" s="19">
        <v>109.66799999999999</v>
      </c>
      <c r="V58" s="119">
        <v>63.616000000000007</v>
      </c>
      <c r="W58" s="374">
        <v>173.28399999999999</v>
      </c>
      <c r="X58" s="344">
        <f t="shared" si="32"/>
        <v>2.0485620747760281E-3</v>
      </c>
      <c r="Y58" s="322">
        <f t="shared" si="33"/>
        <v>3.6392184827729718E-3</v>
      </c>
      <c r="Z58" s="398">
        <f t="shared" si="34"/>
        <v>2.9408087021308344E-3</v>
      </c>
      <c r="AA58" s="322">
        <f t="shared" si="35"/>
        <v>2.7077673427673755E-3</v>
      </c>
      <c r="AB58" s="322">
        <f t="shared" si="36"/>
        <v>1.3075655873139172E-3</v>
      </c>
      <c r="AC58" s="398">
        <f t="shared" si="37"/>
        <v>1.9436587957929821E-3</v>
      </c>
      <c r="AE58" s="393">
        <f t="shared" si="23"/>
        <v>0.22910362450406824</v>
      </c>
      <c r="AF58" s="394">
        <f t="shared" si="23"/>
        <v>-0.68584691358024685</v>
      </c>
      <c r="AG58" s="385">
        <f t="shared" si="23"/>
        <v>-0.40600426427538172</v>
      </c>
      <c r="AI58" s="27">
        <f t="shared" si="24"/>
        <v>2.8318522280055856</v>
      </c>
      <c r="AJ58" s="28">
        <f t="shared" si="24"/>
        <v>3.8852647735993862</v>
      </c>
      <c r="AK58" s="401">
        <f t="shared" si="24"/>
        <v>3.4883770985794231</v>
      </c>
      <c r="AL58" s="28">
        <f t="shared" si="24"/>
        <v>2.971951979621148</v>
      </c>
      <c r="AM58" s="28">
        <f t="shared" si="24"/>
        <v>2.4592546775939392</v>
      </c>
      <c r="AN58" s="401">
        <f t="shared" si="24"/>
        <v>2.7606621102773659</v>
      </c>
      <c r="AO58" s="383">
        <f t="shared" si="38"/>
        <v>4.9472832738250525E-2</v>
      </c>
      <c r="AP58" s="384">
        <f t="shared" si="38"/>
        <v>-0.36703035162372294</v>
      </c>
      <c r="AQ58" s="385">
        <f t="shared" si="38"/>
        <v>-0.20861133063807974</v>
      </c>
    </row>
    <row r="59" spans="1:43" ht="19.5" customHeight="1">
      <c r="A59" s="8" t="s">
        <v>232</v>
      </c>
      <c r="B59" s="19">
        <v>3802.0000000000005</v>
      </c>
      <c r="C59" s="370">
        <v>1605.4799999999998</v>
      </c>
      <c r="D59" s="374">
        <v>5407.4800000000005</v>
      </c>
      <c r="E59" s="19">
        <v>375.71</v>
      </c>
      <c r="F59" s="368">
        <v>102.82000000000002</v>
      </c>
      <c r="G59" s="376">
        <v>478.53</v>
      </c>
      <c r="H59" s="344">
        <f t="shared" si="26"/>
        <v>2.0891196921070564E-2</v>
      </c>
      <c r="I59" s="322">
        <f t="shared" si="27"/>
        <v>7.6175329276766618E-3</v>
      </c>
      <c r="J59" s="398">
        <f t="shared" si="28"/>
        <v>1.3768190628745371E-2</v>
      </c>
      <c r="K59" s="322">
        <f t="shared" si="29"/>
        <v>2.2407086868180348E-3</v>
      </c>
      <c r="L59" s="322">
        <f t="shared" si="30"/>
        <v>5.4730945132946127E-4</v>
      </c>
      <c r="M59" s="398">
        <f t="shared" si="31"/>
        <v>1.3459279162263728E-3</v>
      </c>
      <c r="N59" s="393">
        <f t="shared" si="22"/>
        <v>-0.90118095739084692</v>
      </c>
      <c r="O59" s="394">
        <f t="shared" si="22"/>
        <v>-0.93595684779629773</v>
      </c>
      <c r="P59" s="385">
        <f t="shared" si="22"/>
        <v>-0.91150591403019532</v>
      </c>
      <c r="R59" s="400">
        <v>714.86200000000008</v>
      </c>
      <c r="S59" s="368">
        <v>231.929</v>
      </c>
      <c r="T59" s="373">
        <v>946.79100000000005</v>
      </c>
      <c r="U59" s="19">
        <v>93.216000000000008</v>
      </c>
      <c r="V59" s="119">
        <v>37.45900000000001</v>
      </c>
      <c r="W59" s="374">
        <v>130.67500000000001</v>
      </c>
      <c r="X59" s="344">
        <f t="shared" si="32"/>
        <v>1.641269564811312E-2</v>
      </c>
      <c r="Y59" s="322">
        <f t="shared" si="33"/>
        <v>4.1681002641533469E-3</v>
      </c>
      <c r="Z59" s="398">
        <f t="shared" si="34"/>
        <v>9.5443368499864775E-3</v>
      </c>
      <c r="AA59" s="322">
        <f t="shared" si="35"/>
        <v>2.3015577982948873E-3</v>
      </c>
      <c r="AB59" s="322">
        <f t="shared" si="36"/>
        <v>7.6993365403659516E-4</v>
      </c>
      <c r="AC59" s="398">
        <f t="shared" si="37"/>
        <v>1.4657303221315757E-3</v>
      </c>
      <c r="AE59" s="393">
        <f t="shared" si="23"/>
        <v>-0.86960280445736382</v>
      </c>
      <c r="AF59" s="394">
        <f t="shared" si="23"/>
        <v>-0.83848936527989171</v>
      </c>
      <c r="AG59" s="385">
        <f t="shared" si="23"/>
        <v>-0.86198115529192809</v>
      </c>
      <c r="AI59" s="27">
        <f t="shared" si="24"/>
        <v>1.8802261967385587</v>
      </c>
      <c r="AJ59" s="28">
        <f t="shared" si="24"/>
        <v>1.4446084660039369</v>
      </c>
      <c r="AK59" s="401">
        <f t="shared" si="24"/>
        <v>1.750891357896839</v>
      </c>
      <c r="AL59" s="28">
        <f t="shared" si="24"/>
        <v>2.4810625216257223</v>
      </c>
      <c r="AM59" s="28">
        <f t="shared" si="24"/>
        <v>3.6431628087920642</v>
      </c>
      <c r="AN59" s="401">
        <f t="shared" si="24"/>
        <v>2.7307587821035257</v>
      </c>
      <c r="AO59" s="383">
        <f t="shared" si="38"/>
        <v>0.31955534176120648</v>
      </c>
      <c r="AP59" s="384">
        <f t="shared" si="38"/>
        <v>1.5219032661976215</v>
      </c>
      <c r="AQ59" s="385">
        <f t="shared" si="38"/>
        <v>0.55963919165361464</v>
      </c>
    </row>
    <row r="60" spans="1:43" ht="19.5" customHeight="1">
      <c r="A60" s="8" t="s">
        <v>243</v>
      </c>
      <c r="B60" s="19">
        <v>131.52000000000001</v>
      </c>
      <c r="C60" s="370">
        <v>72.360000000000014</v>
      </c>
      <c r="D60" s="374">
        <v>203.88000000000002</v>
      </c>
      <c r="E60" s="19">
        <v>194.64</v>
      </c>
      <c r="F60" s="368">
        <v>54.45</v>
      </c>
      <c r="G60" s="376">
        <v>249.08999999999997</v>
      </c>
      <c r="H60" s="344">
        <f t="shared" si="26"/>
        <v>7.2267496556002123E-4</v>
      </c>
      <c r="I60" s="322">
        <f t="shared" si="27"/>
        <v>3.4332703157104633E-4</v>
      </c>
      <c r="J60" s="398">
        <f t="shared" si="28"/>
        <v>5.1910662737330627E-4</v>
      </c>
      <c r="K60" s="322">
        <f t="shared" si="29"/>
        <v>1.1608196183286639E-3</v>
      </c>
      <c r="L60" s="322">
        <f t="shared" si="30"/>
        <v>2.8983660401565029E-4</v>
      </c>
      <c r="M60" s="398">
        <f t="shared" si="31"/>
        <v>7.0059804955348087E-4</v>
      </c>
      <c r="N60" s="393">
        <f t="shared" si="22"/>
        <v>0.47992700729926985</v>
      </c>
      <c r="O60" s="394">
        <f t="shared" si="22"/>
        <v>-0.24751243781094537</v>
      </c>
      <c r="P60" s="385">
        <f t="shared" si="22"/>
        <v>0.22174808711006447</v>
      </c>
      <c r="R60" s="400">
        <v>37.094999999999999</v>
      </c>
      <c r="S60" s="368">
        <v>29.806999999999999</v>
      </c>
      <c r="T60" s="373">
        <v>66.902000000000001</v>
      </c>
      <c r="U60" s="19">
        <v>47.686</v>
      </c>
      <c r="V60" s="119">
        <v>19.486000000000001</v>
      </c>
      <c r="W60" s="374">
        <v>67.171999999999997</v>
      </c>
      <c r="X60" s="344">
        <f t="shared" si="32"/>
        <v>8.5167339299998623E-4</v>
      </c>
      <c r="Y60" s="322">
        <f t="shared" si="33"/>
        <v>5.3567498921488392E-4</v>
      </c>
      <c r="Z60" s="398">
        <f t="shared" si="34"/>
        <v>6.744204623172329E-4</v>
      </c>
      <c r="AA60" s="322">
        <f t="shared" si="35"/>
        <v>1.1773953524018407E-3</v>
      </c>
      <c r="AB60" s="322">
        <f t="shared" si="36"/>
        <v>4.0051595564636239E-4</v>
      </c>
      <c r="AC60" s="398">
        <f t="shared" si="37"/>
        <v>7.534420294488019E-4</v>
      </c>
      <c r="AE60" s="393">
        <f t="shared" si="23"/>
        <v>0.28551017657366223</v>
      </c>
      <c r="AF60" s="394">
        <f t="shared" si="23"/>
        <v>-0.34626094541550639</v>
      </c>
      <c r="AG60" s="385">
        <f t="shared" si="23"/>
        <v>4.0357537891243314E-3</v>
      </c>
      <c r="AI60" s="27">
        <f t="shared" si="24"/>
        <v>2.8204835766423351</v>
      </c>
      <c r="AJ60" s="28">
        <f t="shared" si="24"/>
        <v>4.1192647871752346</v>
      </c>
      <c r="AK60" s="401">
        <f t="shared" si="24"/>
        <v>3.2814400627820284</v>
      </c>
      <c r="AL60" s="28">
        <f t="shared" si="24"/>
        <v>2.449958898479244</v>
      </c>
      <c r="AM60" s="28">
        <f t="shared" si="24"/>
        <v>3.5786960514233241</v>
      </c>
      <c r="AN60" s="401">
        <f t="shared" si="24"/>
        <v>2.6966959733429685</v>
      </c>
      <c r="AO60" s="383">
        <f t="shared" si="38"/>
        <v>-0.13136920251249429</v>
      </c>
      <c r="AP60" s="384">
        <f t="shared" si="38"/>
        <v>-0.13122942167614401</v>
      </c>
      <c r="AQ60" s="385">
        <f t="shared" si="38"/>
        <v>-0.17819740060810668</v>
      </c>
    </row>
    <row r="61" spans="1:43" ht="19.5" customHeight="1">
      <c r="A61" s="8" t="s">
        <v>234</v>
      </c>
      <c r="B61" s="19">
        <v>159.44999999999999</v>
      </c>
      <c r="C61" s="370">
        <v>156.29</v>
      </c>
      <c r="D61" s="374">
        <v>315.74</v>
      </c>
      <c r="E61" s="19">
        <v>91.47</v>
      </c>
      <c r="F61" s="368">
        <v>19.379999999999995</v>
      </c>
      <c r="G61" s="376">
        <v>110.85</v>
      </c>
      <c r="H61" s="344">
        <f t="shared" si="26"/>
        <v>8.7614448949623915E-4</v>
      </c>
      <c r="I61" s="322">
        <f t="shared" si="27"/>
        <v>7.4155032841678845E-4</v>
      </c>
      <c r="J61" s="398">
        <f t="shared" si="28"/>
        <v>8.0391763060058718E-4</v>
      </c>
      <c r="K61" s="322">
        <f t="shared" si="29"/>
        <v>5.4552081015476215E-4</v>
      </c>
      <c r="L61" s="322">
        <f t="shared" si="30"/>
        <v>1.0315947448711296E-4</v>
      </c>
      <c r="M61" s="398">
        <f t="shared" si="31"/>
        <v>3.1178005457065062E-4</v>
      </c>
      <c r="N61" s="393">
        <f t="shared" si="22"/>
        <v>-0.42634054562558793</v>
      </c>
      <c r="O61" s="394">
        <f t="shared" si="22"/>
        <v>-0.87599974406551928</v>
      </c>
      <c r="P61" s="385">
        <f t="shared" si="22"/>
        <v>-0.64891999746626972</v>
      </c>
      <c r="R61" s="400">
        <v>34.712000000000003</v>
      </c>
      <c r="S61" s="368">
        <v>65.486999999999995</v>
      </c>
      <c r="T61" s="373">
        <v>100.199</v>
      </c>
      <c r="U61" s="19">
        <v>36.47</v>
      </c>
      <c r="V61" s="119">
        <v>12.623000000000001</v>
      </c>
      <c r="W61" s="374">
        <v>49.093000000000004</v>
      </c>
      <c r="X61" s="344">
        <f t="shared" si="32"/>
        <v>7.9696149933456057E-4</v>
      </c>
      <c r="Y61" s="322">
        <f t="shared" si="33"/>
        <v>1.1768963001548328E-3</v>
      </c>
      <c r="Z61" s="398">
        <f t="shared" si="34"/>
        <v>1.0100782622899827E-3</v>
      </c>
      <c r="AA61" s="322">
        <f t="shared" si="35"/>
        <v>9.0046572373642434E-4</v>
      </c>
      <c r="AB61" s="322">
        <f t="shared" si="36"/>
        <v>2.5945360300338874E-4</v>
      </c>
      <c r="AC61" s="398">
        <f t="shared" si="37"/>
        <v>5.50656963492676E-4</v>
      </c>
      <c r="AE61" s="393">
        <f t="shared" si="23"/>
        <v>5.0645309979257758E-2</v>
      </c>
      <c r="AF61" s="394">
        <f t="shared" si="23"/>
        <v>-0.80724418586895097</v>
      </c>
      <c r="AG61" s="385">
        <f t="shared" si="23"/>
        <v>-0.51004501042924577</v>
      </c>
      <c r="AI61" s="27">
        <f t="shared" si="24"/>
        <v>2.1769833803700225</v>
      </c>
      <c r="AJ61" s="28">
        <f t="shared" si="24"/>
        <v>4.190095335594088</v>
      </c>
      <c r="AK61" s="401">
        <f t="shared" si="24"/>
        <v>3.173465509596503</v>
      </c>
      <c r="AL61" s="28">
        <f t="shared" si="24"/>
        <v>3.9870995954957911</v>
      </c>
      <c r="AM61" s="28">
        <f t="shared" si="24"/>
        <v>6.5134158926728603</v>
      </c>
      <c r="AN61" s="401">
        <f t="shared" si="24"/>
        <v>4.4287776274244477</v>
      </c>
      <c r="AO61" s="383">
        <f t="shared" si="38"/>
        <v>0.83147911529673812</v>
      </c>
      <c r="AP61" s="384">
        <f t="shared" si="38"/>
        <v>0.55447916359863991</v>
      </c>
      <c r="AQ61" s="385">
        <f t="shared" si="38"/>
        <v>0.39556507358655807</v>
      </c>
    </row>
    <row r="62" spans="1:43" ht="19.5" customHeight="1" thickBot="1">
      <c r="A62" s="8" t="s">
        <v>17</v>
      </c>
      <c r="B62" s="19">
        <f t="shared" ref="B62:G62" si="39">B63-SUM(B40:B61)</f>
        <v>643.44000000003143</v>
      </c>
      <c r="C62" s="370">
        <f t="shared" si="39"/>
        <v>75.129999999946449</v>
      </c>
      <c r="D62" s="375">
        <f t="shared" si="39"/>
        <v>718.57000000000698</v>
      </c>
      <c r="E62" s="21">
        <f t="shared" si="39"/>
        <v>211.64000000007218</v>
      </c>
      <c r="F62" s="119">
        <f t="shared" si="39"/>
        <v>79.910000000003492</v>
      </c>
      <c r="G62" s="374">
        <f t="shared" si="39"/>
        <v>291.55000000004657</v>
      </c>
      <c r="H62" s="344">
        <f t="shared" si="26"/>
        <v>3.5355685815082324E-3</v>
      </c>
      <c r="I62" s="322">
        <f t="shared" si="27"/>
        <v>3.5646987122601325E-4</v>
      </c>
      <c r="J62" s="398">
        <f t="shared" si="28"/>
        <v>1.8295784247186594E-3</v>
      </c>
      <c r="K62" s="322">
        <f t="shared" si="29"/>
        <v>1.2622064530577592E-3</v>
      </c>
      <c r="L62" s="322">
        <f t="shared" si="30"/>
        <v>4.2535983520462122E-4</v>
      </c>
      <c r="M62" s="398">
        <f t="shared" si="31"/>
        <v>8.2002232665843663E-4</v>
      </c>
      <c r="N62" s="395">
        <f t="shared" si="22"/>
        <v>-0.67108044262081645</v>
      </c>
      <c r="O62" s="396">
        <f t="shared" si="22"/>
        <v>6.3623053374956079E-2</v>
      </c>
      <c r="P62" s="387">
        <f t="shared" si="22"/>
        <v>-0.59426360688583757</v>
      </c>
      <c r="R62" s="19">
        <f t="shared" ref="R62:W62" si="40">R63-SUM(R40:R61)</f>
        <v>170.29600000000937</v>
      </c>
      <c r="S62" s="119">
        <f t="shared" si="40"/>
        <v>43.254000000015367</v>
      </c>
      <c r="T62" s="374">
        <f t="shared" si="40"/>
        <v>213.55000000000291</v>
      </c>
      <c r="U62" s="119">
        <f t="shared" si="40"/>
        <v>77.809000000015658</v>
      </c>
      <c r="V62" s="123">
        <f t="shared" si="40"/>
        <v>40.894000000007509</v>
      </c>
      <c r="W62" s="375">
        <f t="shared" si="40"/>
        <v>118.70299999999406</v>
      </c>
      <c r="X62" s="344">
        <f t="shared" si="32"/>
        <v>3.9098685034191574E-3</v>
      </c>
      <c r="Y62" s="322">
        <f t="shared" si="33"/>
        <v>7.7733706792058313E-4</v>
      </c>
      <c r="Z62" s="398">
        <f t="shared" si="34"/>
        <v>2.1527381801418051E-3</v>
      </c>
      <c r="AA62" s="322">
        <f t="shared" si="35"/>
        <v>1.9211499176918438E-3</v>
      </c>
      <c r="AB62" s="322">
        <f t="shared" si="36"/>
        <v>8.4053676948605931E-4</v>
      </c>
      <c r="AC62" s="398">
        <f t="shared" si="37"/>
        <v>1.3314450845837054E-3</v>
      </c>
      <c r="AE62" s="395">
        <f t="shared" si="23"/>
        <v>-0.54309555127535947</v>
      </c>
      <c r="AF62" s="396">
        <f t="shared" si="23"/>
        <v>-5.4561427844985889E-2</v>
      </c>
      <c r="AG62" s="387">
        <f t="shared" si="23"/>
        <v>-0.44414422851794688</v>
      </c>
      <c r="AI62" s="27">
        <f t="shared" si="24"/>
        <v>2.6466492602263001</v>
      </c>
      <c r="AJ62" s="28">
        <f t="shared" si="24"/>
        <v>5.7572208172562487</v>
      </c>
      <c r="AK62" s="401">
        <f t="shared" si="24"/>
        <v>2.9718746955759472</v>
      </c>
      <c r="AL62" s="28">
        <f t="shared" si="24"/>
        <v>3.6764789264784126</v>
      </c>
      <c r="AM62" s="28">
        <f t="shared" si="24"/>
        <v>5.1175071955957607</v>
      </c>
      <c r="AN62" s="401">
        <f t="shared" si="24"/>
        <v>4.0714457211447472</v>
      </c>
      <c r="AO62" s="386">
        <f t="shared" si="38"/>
        <v>0.38910696695944424</v>
      </c>
      <c r="AP62" s="384">
        <f t="shared" si="38"/>
        <v>-0.11111500530656385</v>
      </c>
      <c r="AQ62" s="385">
        <f t="shared" si="38"/>
        <v>0.36999239140387241</v>
      </c>
    </row>
    <row r="63" spans="1:43" ht="25.5" customHeight="1" thickBot="1">
      <c r="A63" s="12" t="s">
        <v>18</v>
      </c>
      <c r="B63" s="17">
        <v>181990.53</v>
      </c>
      <c r="C63" s="371">
        <v>210761.14999999997</v>
      </c>
      <c r="D63" s="18">
        <v>392751.68</v>
      </c>
      <c r="E63" s="17">
        <v>167674.63000000003</v>
      </c>
      <c r="F63" s="372">
        <v>187864.46999999997</v>
      </c>
      <c r="G63" s="377">
        <v>355539.1</v>
      </c>
      <c r="H63" s="333">
        <f t="shared" ref="H63:M63" si="41">SUM(H40:H62)</f>
        <v>1.0000000000000002</v>
      </c>
      <c r="I63" s="337">
        <f t="shared" si="41"/>
        <v>1</v>
      </c>
      <c r="J63" s="334">
        <f t="shared" si="41"/>
        <v>1.0000000000000002</v>
      </c>
      <c r="K63" s="337">
        <f t="shared" si="41"/>
        <v>1.0000000000000004</v>
      </c>
      <c r="L63" s="337">
        <f t="shared" si="41"/>
        <v>1</v>
      </c>
      <c r="M63" s="334">
        <f t="shared" si="41"/>
        <v>1</v>
      </c>
      <c r="N63" s="388">
        <f t="shared" si="22"/>
        <v>-7.8662884272055061E-2</v>
      </c>
      <c r="O63" s="389">
        <f t="shared" si="22"/>
        <v>-0.10863804833101355</v>
      </c>
      <c r="P63" s="390">
        <f t="shared" si="22"/>
        <v>-9.4748366194130643E-2</v>
      </c>
      <c r="R63" s="17">
        <v>43555.429000000004</v>
      </c>
      <c r="S63" s="371">
        <v>55643.81500000001</v>
      </c>
      <c r="T63" s="18">
        <v>99199.244000000006</v>
      </c>
      <c r="U63" s="17">
        <v>40501.26400000001</v>
      </c>
      <c r="V63" s="372">
        <v>48652.243999999999</v>
      </c>
      <c r="W63" s="377">
        <v>89153.508000000002</v>
      </c>
      <c r="X63" s="333">
        <f t="shared" ref="X63:AC63" si="42">SUM(X40:X62)</f>
        <v>1.0000000000000002</v>
      </c>
      <c r="Y63" s="337">
        <f t="shared" si="42"/>
        <v>1.0000000000000002</v>
      </c>
      <c r="Z63" s="334">
        <f t="shared" si="42"/>
        <v>1</v>
      </c>
      <c r="AA63" s="337">
        <f t="shared" si="42"/>
        <v>1.0000000000000002</v>
      </c>
      <c r="AB63" s="337">
        <f t="shared" si="42"/>
        <v>1.0000000000000002</v>
      </c>
      <c r="AC63" s="334">
        <f t="shared" si="42"/>
        <v>1</v>
      </c>
      <c r="AE63" s="388">
        <f t="shared" si="23"/>
        <v>-7.0121338949502565E-2</v>
      </c>
      <c r="AF63" s="389">
        <f t="shared" si="23"/>
        <v>-0.12564866373738051</v>
      </c>
      <c r="AG63" s="390">
        <f t="shared" si="23"/>
        <v>-0.10126827176223242</v>
      </c>
      <c r="AI63" s="402">
        <f t="shared" si="24"/>
        <v>2.3932799690181685</v>
      </c>
      <c r="AJ63" s="403">
        <f t="shared" si="24"/>
        <v>2.6401362395299142</v>
      </c>
      <c r="AK63" s="404">
        <f t="shared" si="24"/>
        <v>2.5257497052590585</v>
      </c>
      <c r="AL63" s="403">
        <f t="shared" si="24"/>
        <v>2.4154676232176571</v>
      </c>
      <c r="AM63" s="403">
        <f t="shared" si="24"/>
        <v>2.5897522825896777</v>
      </c>
      <c r="AN63" s="404">
        <f t="shared" si="24"/>
        <v>2.507558465440229</v>
      </c>
      <c r="AO63" s="388">
        <f t="shared" si="38"/>
        <v>9.2708143162168015E-3</v>
      </c>
      <c r="AP63" s="389">
        <f t="shared" si="38"/>
        <v>-1.9083847335547917E-2</v>
      </c>
      <c r="AQ63" s="390">
        <f t="shared" si="38"/>
        <v>-7.2023129532400396E-3</v>
      </c>
    </row>
    <row r="64" spans="1:43" ht="20.100000000000001" customHeight="1"/>
    <row r="65" spans="1:43" ht="20.100000000000001" customHeight="1" thickBot="1"/>
    <row r="66" spans="1:43" ht="15" customHeight="1">
      <c r="A66" s="494" t="s">
        <v>15</v>
      </c>
      <c r="B66" s="440" t="s">
        <v>132</v>
      </c>
      <c r="C66" s="503"/>
      <c r="D66" s="503"/>
      <c r="E66" s="503"/>
      <c r="F66" s="503"/>
      <c r="G66" s="526"/>
      <c r="H66" s="503" t="s">
        <v>134</v>
      </c>
      <c r="I66" s="503"/>
      <c r="J66" s="503"/>
      <c r="K66" s="503"/>
      <c r="L66" s="503"/>
      <c r="M66" s="526"/>
      <c r="N66" s="527" t="s">
        <v>152</v>
      </c>
      <c r="O66" s="497"/>
      <c r="P66" s="528"/>
      <c r="R66" s="504" t="s">
        <v>133</v>
      </c>
      <c r="S66" s="503"/>
      <c r="T66" s="503"/>
      <c r="U66" s="503"/>
      <c r="V66" s="503"/>
      <c r="W66" s="526"/>
      <c r="X66" s="503" t="s">
        <v>135</v>
      </c>
      <c r="Y66" s="503"/>
      <c r="Z66" s="503"/>
      <c r="AA66" s="503"/>
      <c r="AB66" s="503"/>
      <c r="AC66" s="441"/>
      <c r="AE66" s="497" t="s">
        <v>152</v>
      </c>
      <c r="AF66" s="497"/>
      <c r="AG66" s="497"/>
      <c r="AI66" s="487" t="s">
        <v>153</v>
      </c>
      <c r="AJ66" s="486"/>
      <c r="AK66" s="486"/>
      <c r="AL66" s="486"/>
      <c r="AM66" s="486"/>
      <c r="AN66" s="485"/>
      <c r="AO66" s="497" t="s">
        <v>152</v>
      </c>
      <c r="AP66" s="497"/>
      <c r="AQ66" s="497"/>
    </row>
    <row r="67" spans="1:43" ht="15" customHeight="1">
      <c r="A67" s="495"/>
      <c r="B67" s="525" t="str">
        <f>B5</f>
        <v>jan-ago 2025</v>
      </c>
      <c r="C67" s="499"/>
      <c r="D67" s="500"/>
      <c r="E67" s="532" t="str">
        <f>E5</f>
        <v>jan-jul 26</v>
      </c>
      <c r="F67" s="507"/>
      <c r="G67" s="531"/>
      <c r="H67" s="533" t="str">
        <f>B67</f>
        <v>jan-ago 2025</v>
      </c>
      <c r="I67" s="499"/>
      <c r="J67" s="500"/>
      <c r="K67" s="525" t="str">
        <f>E67</f>
        <v>jan-jul 26</v>
      </c>
      <c r="L67" s="499"/>
      <c r="M67" s="500"/>
      <c r="N67" s="505" t="s">
        <v>136</v>
      </c>
      <c r="O67" s="499"/>
      <c r="P67" s="509"/>
      <c r="R67" s="529" t="str">
        <f>H67</f>
        <v>jan-ago 2025</v>
      </c>
      <c r="S67" s="499"/>
      <c r="T67" s="500"/>
      <c r="U67" s="530" t="str">
        <f>K67</f>
        <v>jan-jul 26</v>
      </c>
      <c r="V67" s="507"/>
      <c r="W67" s="531"/>
      <c r="X67" s="533" t="str">
        <f>R67</f>
        <v>jan-ago 2025</v>
      </c>
      <c r="Y67" s="499"/>
      <c r="Z67" s="500"/>
      <c r="AA67" s="525" t="str">
        <f>U67</f>
        <v>jan-jul 26</v>
      </c>
      <c r="AB67" s="499"/>
      <c r="AC67" s="509"/>
      <c r="AE67" s="498" t="s">
        <v>137</v>
      </c>
      <c r="AF67" s="499"/>
      <c r="AG67" s="509"/>
      <c r="AI67" s="521" t="str">
        <f>X67</f>
        <v>jan-ago 2025</v>
      </c>
      <c r="AJ67" s="522"/>
      <c r="AK67" s="524"/>
      <c r="AL67" s="523" t="str">
        <f>AA67</f>
        <v>jan-jul 26</v>
      </c>
      <c r="AM67" s="522"/>
      <c r="AN67" s="524"/>
      <c r="AO67" s="499" t="s">
        <v>138</v>
      </c>
      <c r="AP67" s="499"/>
      <c r="AQ67" s="509"/>
    </row>
    <row r="68" spans="1:43" ht="19.5" customHeight="1" thickBot="1">
      <c r="A68" s="496"/>
      <c r="B68" s="99" t="s">
        <v>29</v>
      </c>
      <c r="C68" s="135" t="s">
        <v>30</v>
      </c>
      <c r="D68" s="263" t="s">
        <v>12</v>
      </c>
      <c r="E68" s="159" t="s">
        <v>29</v>
      </c>
      <c r="F68" s="352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1" t="s">
        <v>29</v>
      </c>
      <c r="V68" s="352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6" t="s">
        <v>29</v>
      </c>
      <c r="AJ68" s="135" t="s">
        <v>30</v>
      </c>
      <c r="AK68" s="263" t="s">
        <v>12</v>
      </c>
      <c r="AL68" s="407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166</v>
      </c>
      <c r="B69" s="39">
        <v>52298.910000000018</v>
      </c>
      <c r="C69" s="369">
        <v>85298.730000000025</v>
      </c>
      <c r="D69" s="374">
        <v>137597.64000000004</v>
      </c>
      <c r="E69" s="39">
        <v>49284.429999999986</v>
      </c>
      <c r="F69" s="378">
        <v>91368.070000000065</v>
      </c>
      <c r="G69" s="376">
        <v>140652.50000000006</v>
      </c>
      <c r="H69" s="344">
        <f t="shared" ref="H69:H96" si="43">B69/$B$97</f>
        <v>0.1864002135912968</v>
      </c>
      <c r="I69" s="322">
        <f t="shared" ref="I69:I96" si="44">C69/$C$97</f>
        <v>0.22326146937810812</v>
      </c>
      <c r="J69" s="397">
        <f t="shared" ref="J69:J96" si="45">D69/$D$97</f>
        <v>0.20765355934718277</v>
      </c>
      <c r="K69" s="322">
        <f t="shared" ref="K69:K96" si="46">E69/$E$97</f>
        <v>0.18858263121825741</v>
      </c>
      <c r="L69" s="322">
        <f t="shared" ref="L69:L96" si="47">F69/$F$97</f>
        <v>0.23780566299157169</v>
      </c>
      <c r="M69" s="398">
        <f t="shared" ref="M69:M96" si="48">G69/$G$97</f>
        <v>0.21787859020047412</v>
      </c>
      <c r="N69" s="391">
        <f t="shared" ref="N69:P97" si="49">(E69-B69)/B69</f>
        <v>-5.763944219870034E-2</v>
      </c>
      <c r="O69" s="392">
        <f t="shared" si="49"/>
        <v>7.1153931600154402E-2</v>
      </c>
      <c r="P69" s="381">
        <f t="shared" si="49"/>
        <v>2.2201398221655649E-2</v>
      </c>
      <c r="R69" s="400">
        <v>15411.948999999999</v>
      </c>
      <c r="S69" s="368">
        <v>29693.364000000001</v>
      </c>
      <c r="T69" s="373">
        <v>45105.313000000002</v>
      </c>
      <c r="U69" s="39">
        <v>14455.546</v>
      </c>
      <c r="V69" s="112">
        <v>30421.249999999996</v>
      </c>
      <c r="W69" s="379">
        <v>44876.795999999995</v>
      </c>
      <c r="X69" s="344">
        <f t="shared" ref="X69:X96" si="50">R69/$R$97</f>
        <v>0.19068281959555286</v>
      </c>
      <c r="Y69" s="322">
        <f t="shared" ref="Y69:Y96" si="51">S69/$S$97</f>
        <v>0.23316987508528406</v>
      </c>
      <c r="Z69" s="397">
        <f t="shared" ref="Z69:Z96" si="52">T69/$T$97</f>
        <v>0.21667377506717558</v>
      </c>
      <c r="AA69" s="322">
        <f t="shared" ref="AA69:AA96" si="53">U69/$U$97</f>
        <v>0.18821574863492108</v>
      </c>
      <c r="AB69" s="322">
        <f t="shared" ref="AB69:AB96" si="54">V69/$V$97</f>
        <v>0.2448529272687103</v>
      </c>
      <c r="AC69" s="398">
        <f t="shared" ref="AC69:AC96" si="55">W69/$W$97</f>
        <v>0.22321654297118523</v>
      </c>
      <c r="AE69" s="391">
        <f t="shared" ref="AE69:AG97" si="56">(U69-R69)/R69</f>
        <v>-6.2055941140215197E-2</v>
      </c>
      <c r="AF69" s="392">
        <f t="shared" si="56"/>
        <v>2.4513423268579301E-2</v>
      </c>
      <c r="AG69" s="381">
        <f t="shared" si="56"/>
        <v>-5.0662989524095994E-3</v>
      </c>
      <c r="AI69" s="125">
        <f t="shared" ref="AI69:AN97" si="57">(R69/B69)*10</f>
        <v>2.9468967900095802</v>
      </c>
      <c r="AJ69" s="363">
        <f t="shared" si="57"/>
        <v>3.4811027080942463</v>
      </c>
      <c r="AK69" s="365">
        <f t="shared" si="57"/>
        <v>3.278058620772855</v>
      </c>
      <c r="AL69" s="363">
        <f t="shared" si="57"/>
        <v>2.9330857635971452</v>
      </c>
      <c r="AM69" s="363">
        <f t="shared" si="57"/>
        <v>3.3295274815370375</v>
      </c>
      <c r="AN69" s="362">
        <f t="shared" si="57"/>
        <v>3.1906148842004214</v>
      </c>
      <c r="AO69" s="382">
        <f t="shared" ref="AO69:AQ82" si="58">(AL69-AI69)/AI69</f>
        <v>-4.6866339056245076E-3</v>
      </c>
      <c r="AP69" s="380">
        <f t="shared" si="58"/>
        <v>-4.3542302329881467E-2</v>
      </c>
      <c r="AQ69" s="381">
        <f t="shared" si="58"/>
        <v>-2.6675464562563981E-2</v>
      </c>
    </row>
    <row r="70" spans="1:43" ht="19.5" customHeight="1">
      <c r="A70" s="8" t="s">
        <v>165</v>
      </c>
      <c r="B70" s="19">
        <v>58096.539999999986</v>
      </c>
      <c r="C70" s="370">
        <v>53423.62</v>
      </c>
      <c r="D70" s="374">
        <v>111520.15999999999</v>
      </c>
      <c r="E70" s="19">
        <v>58304.6</v>
      </c>
      <c r="F70" s="368">
        <v>46803.86</v>
      </c>
      <c r="G70" s="376">
        <v>105108.45999999999</v>
      </c>
      <c r="H70" s="344">
        <f t="shared" si="43"/>
        <v>0.20706373163255815</v>
      </c>
      <c r="I70" s="322">
        <f t="shared" si="44"/>
        <v>0.1398313421629804</v>
      </c>
      <c r="J70" s="398">
        <f t="shared" si="45"/>
        <v>0.16829909410486479</v>
      </c>
      <c r="K70" s="322">
        <f t="shared" si="46"/>
        <v>0.22309753567461396</v>
      </c>
      <c r="L70" s="322">
        <f t="shared" si="47"/>
        <v>0.12181742437883053</v>
      </c>
      <c r="M70" s="398">
        <f t="shared" si="48"/>
        <v>0.16281888400805469</v>
      </c>
      <c r="N70" s="393">
        <f t="shared" si="49"/>
        <v>3.5812803998312511E-3</v>
      </c>
      <c r="O70" s="394">
        <f t="shared" si="49"/>
        <v>-0.12391073461513843</v>
      </c>
      <c r="P70" s="385">
        <f t="shared" si="49"/>
        <v>-5.749364061170642E-2</v>
      </c>
      <c r="R70" s="400">
        <v>17241.786</v>
      </c>
      <c r="S70" s="368">
        <v>16372.302999999991</v>
      </c>
      <c r="T70" s="373">
        <v>33614.088999999993</v>
      </c>
      <c r="U70" s="19">
        <v>16998.035</v>
      </c>
      <c r="V70" s="119">
        <v>14321.164999999999</v>
      </c>
      <c r="W70" s="374">
        <v>31319.199999999997</v>
      </c>
      <c r="X70" s="344">
        <f t="shared" si="50"/>
        <v>0.21332229748120302</v>
      </c>
      <c r="Y70" s="322">
        <f t="shared" si="51"/>
        <v>0.12856501692999214</v>
      </c>
      <c r="Z70" s="398">
        <f t="shared" si="52"/>
        <v>0.16147302999702096</v>
      </c>
      <c r="AA70" s="322">
        <f t="shared" si="53"/>
        <v>0.22131975387492042</v>
      </c>
      <c r="AB70" s="322">
        <f t="shared" si="54"/>
        <v>0.1152674256366257</v>
      </c>
      <c r="AC70" s="398">
        <f t="shared" si="55"/>
        <v>0.15578125391623646</v>
      </c>
      <c r="AE70" s="393">
        <f t="shared" si="56"/>
        <v>-1.4137224531147772E-2</v>
      </c>
      <c r="AF70" s="394">
        <f t="shared" si="56"/>
        <v>-0.12528096994051435</v>
      </c>
      <c r="AG70" s="385">
        <f t="shared" si="56"/>
        <v>-6.8271640501695471E-2</v>
      </c>
      <c r="AI70" s="125">
        <f t="shared" si="57"/>
        <v>2.9677819023301568</v>
      </c>
      <c r="AJ70" s="363">
        <f t="shared" si="57"/>
        <v>3.0646187959557949</v>
      </c>
      <c r="AK70" s="362">
        <f t="shared" si="57"/>
        <v>3.014171518405282</v>
      </c>
      <c r="AL70" s="363">
        <f t="shared" si="57"/>
        <v>2.9153848924441639</v>
      </c>
      <c r="AM70" s="363">
        <f t="shared" si="57"/>
        <v>3.0598256212201296</v>
      </c>
      <c r="AN70" s="362">
        <f t="shared" si="57"/>
        <v>2.9797030610095514</v>
      </c>
      <c r="AO70" s="383">
        <f t="shared" si="58"/>
        <v>-1.7655276435526942E-2</v>
      </c>
      <c r="AP70" s="384">
        <f t="shared" si="58"/>
        <v>-1.5640361998662284E-3</v>
      </c>
      <c r="AQ70" s="385">
        <f t="shared" si="58"/>
        <v>-1.1435466490628547E-2</v>
      </c>
    </row>
    <row r="71" spans="1:43" ht="19.5" customHeight="1">
      <c r="A71" s="8" t="s">
        <v>212</v>
      </c>
      <c r="B71" s="19">
        <v>28567.079999999994</v>
      </c>
      <c r="C71" s="370">
        <v>57631.610000000008</v>
      </c>
      <c r="D71" s="374">
        <v>86198.69</v>
      </c>
      <c r="E71" s="19">
        <v>33074.019999999997</v>
      </c>
      <c r="F71" s="368">
        <v>73716.140000000014</v>
      </c>
      <c r="G71" s="376">
        <v>106790.16</v>
      </c>
      <c r="H71" s="344">
        <f t="shared" si="43"/>
        <v>0.10181684118616736</v>
      </c>
      <c r="I71" s="322">
        <f t="shared" si="44"/>
        <v>0.150845363479926</v>
      </c>
      <c r="J71" s="398">
        <f t="shared" si="45"/>
        <v>0.13008555081006046</v>
      </c>
      <c r="K71" s="322">
        <f t="shared" si="46"/>
        <v>0.12655489201285824</v>
      </c>
      <c r="L71" s="322">
        <f t="shared" si="47"/>
        <v>0.19186260086132395</v>
      </c>
      <c r="M71" s="398">
        <f t="shared" si="48"/>
        <v>0.16542393137756567</v>
      </c>
      <c r="N71" s="393">
        <f t="shared" si="49"/>
        <v>0.15776691212402538</v>
      </c>
      <c r="O71" s="394">
        <f t="shared" si="49"/>
        <v>0.2790921509914438</v>
      </c>
      <c r="P71" s="385">
        <f t="shared" si="49"/>
        <v>0.23888379278153765</v>
      </c>
      <c r="R71" s="400">
        <v>9022.8130000000037</v>
      </c>
      <c r="S71" s="368">
        <v>17029.323000000004</v>
      </c>
      <c r="T71" s="373">
        <v>26052.136000000006</v>
      </c>
      <c r="U71" s="19">
        <v>10330.778</v>
      </c>
      <c r="V71" s="119">
        <v>20337.339000000004</v>
      </c>
      <c r="W71" s="374">
        <v>30668.117000000006</v>
      </c>
      <c r="X71" s="344">
        <f t="shared" si="50"/>
        <v>0.11163386431679796</v>
      </c>
      <c r="Y71" s="322">
        <f t="shared" si="51"/>
        <v>0.13372432698083503</v>
      </c>
      <c r="Z71" s="398">
        <f t="shared" si="52"/>
        <v>0.12514744450799994</v>
      </c>
      <c r="AA71" s="322">
        <f t="shared" si="53"/>
        <v>0.13450997390559807</v>
      </c>
      <c r="AB71" s="322">
        <f t="shared" si="54"/>
        <v>0.16369008462854442</v>
      </c>
      <c r="AC71" s="398">
        <f t="shared" si="55"/>
        <v>0.152542776364334</v>
      </c>
      <c r="AE71" s="393">
        <f t="shared" si="56"/>
        <v>0.14496199799330828</v>
      </c>
      <c r="AF71" s="394">
        <f t="shared" si="56"/>
        <v>0.19425411098256806</v>
      </c>
      <c r="AG71" s="385">
        <f t="shared" si="56"/>
        <v>0.17718243909059889</v>
      </c>
      <c r="AI71" s="125">
        <f t="shared" si="57"/>
        <v>3.1584652684138548</v>
      </c>
      <c r="AJ71" s="363">
        <f t="shared" si="57"/>
        <v>2.9548581065148105</v>
      </c>
      <c r="AK71" s="362">
        <f t="shared" si="57"/>
        <v>3.0223354902493305</v>
      </c>
      <c r="AL71" s="363">
        <f t="shared" si="57"/>
        <v>3.1235326095829903</v>
      </c>
      <c r="AM71" s="363">
        <f t="shared" si="57"/>
        <v>2.7588719376787769</v>
      </c>
      <c r="AN71" s="362">
        <f t="shared" si="57"/>
        <v>2.8718111294149202</v>
      </c>
      <c r="AO71" s="383">
        <f t="shared" si="58"/>
        <v>-1.1060010436146817E-2</v>
      </c>
      <c r="AP71" s="384">
        <f t="shared" si="58"/>
        <v>-6.632676147931682E-2</v>
      </c>
      <c r="AQ71" s="385">
        <f t="shared" si="58"/>
        <v>-4.9803988114500347E-2</v>
      </c>
    </row>
    <row r="72" spans="1:43" ht="19.5" customHeight="1">
      <c r="A72" s="8" t="s">
        <v>168</v>
      </c>
      <c r="B72" s="19">
        <v>24687.329999999998</v>
      </c>
      <c r="C72" s="370">
        <v>40730.430000000008</v>
      </c>
      <c r="D72" s="374">
        <v>65417.760000000009</v>
      </c>
      <c r="E72" s="19">
        <v>23336.899999999994</v>
      </c>
      <c r="F72" s="368">
        <v>41135.050000000003</v>
      </c>
      <c r="G72" s="376">
        <v>64471.95</v>
      </c>
      <c r="H72" s="344">
        <f t="shared" si="43"/>
        <v>8.7988900437864337E-2</v>
      </c>
      <c r="I72" s="322">
        <f t="shared" si="44"/>
        <v>0.1066081013187673</v>
      </c>
      <c r="J72" s="398">
        <f t="shared" si="45"/>
        <v>9.8724300129855114E-2</v>
      </c>
      <c r="K72" s="322">
        <f t="shared" si="46"/>
        <v>8.929664006416127E-2</v>
      </c>
      <c r="L72" s="322">
        <f t="shared" si="47"/>
        <v>0.10706308929849831</v>
      </c>
      <c r="M72" s="398">
        <f t="shared" si="48"/>
        <v>9.9870656927359636E-2</v>
      </c>
      <c r="N72" s="393">
        <f t="shared" si="49"/>
        <v>-5.4701338702889457E-2</v>
      </c>
      <c r="O72" s="394">
        <f t="shared" si="49"/>
        <v>9.9340959572485552E-3</v>
      </c>
      <c r="P72" s="385">
        <f t="shared" si="49"/>
        <v>-1.4458000396222862E-2</v>
      </c>
      <c r="R72" s="400">
        <v>8840.9510000000009</v>
      </c>
      <c r="S72" s="368">
        <v>15317.697000000002</v>
      </c>
      <c r="T72" s="373">
        <v>24158.648000000001</v>
      </c>
      <c r="U72" s="19">
        <v>8243.7810000000009</v>
      </c>
      <c r="V72" s="119">
        <v>15227.239000000001</v>
      </c>
      <c r="W72" s="374">
        <v>23471.020000000004</v>
      </c>
      <c r="X72" s="344">
        <f t="shared" si="50"/>
        <v>0.10938379465089866</v>
      </c>
      <c r="Y72" s="322">
        <f t="shared" si="51"/>
        <v>0.12028362620295333</v>
      </c>
      <c r="Z72" s="398">
        <f t="shared" si="52"/>
        <v>0.11605163814469199</v>
      </c>
      <c r="AA72" s="322">
        <f t="shared" si="53"/>
        <v>0.10733661755130787</v>
      </c>
      <c r="AB72" s="322">
        <f t="shared" si="54"/>
        <v>0.12256018550750775</v>
      </c>
      <c r="AC72" s="398">
        <f t="shared" si="55"/>
        <v>0.1167445185794358</v>
      </c>
      <c r="AE72" s="393">
        <f t="shared" ref="AE72:AE74" si="59">(U72-R72)/R72</f>
        <v>-6.7545900887811733E-2</v>
      </c>
      <c r="AF72" s="394">
        <f t="shared" ref="AF72:AF74" si="60">(V72-S72)/S72</f>
        <v>-5.9054569365094844E-3</v>
      </c>
      <c r="AG72" s="385">
        <f t="shared" ref="AG72:AG74" si="61">(W72-T72)/T72</f>
        <v>-2.8463016639010467E-2</v>
      </c>
      <c r="AI72" s="125">
        <f t="shared" ref="AI72:AI74" si="62">(R72/B72)*10</f>
        <v>3.581169369065023</v>
      </c>
      <c r="AJ72" s="363">
        <f t="shared" ref="AJ72:AJ74" si="63">(S72/C72)*10</f>
        <v>3.7607501320265952</v>
      </c>
      <c r="AK72" s="362">
        <f t="shared" ref="AK72:AK74" si="64">(T72/D72)*10</f>
        <v>3.6929800103213557</v>
      </c>
      <c r="AL72" s="363">
        <f t="shared" ref="AL72:AL74" si="65">(U72/E72)*10</f>
        <v>3.5325090307624416</v>
      </c>
      <c r="AM72" s="363">
        <f t="shared" ref="AM72:AM74" si="66">(V72/F72)*10</f>
        <v>3.7017674708065265</v>
      </c>
      <c r="AN72" s="362">
        <f t="shared" ref="AN72:AN74" si="67">(W72/G72)*10</f>
        <v>3.6405010240887714</v>
      </c>
      <c r="AO72" s="383">
        <f t="shared" ref="AO72:AO74" si="68">(AL72-AI72)/AI72</f>
        <v>-1.3587834946573818E-2</v>
      </c>
      <c r="AP72" s="384">
        <f t="shared" ref="AP72:AP74" si="69">(AM72-AJ72)/AJ72</f>
        <v>-1.5683749025964717E-2</v>
      </c>
      <c r="AQ72" s="385">
        <f t="shared" ref="AQ72:AQ74" si="70">(AN72-AK72)/AK72</f>
        <v>-1.4210471241629514E-2</v>
      </c>
    </row>
    <row r="73" spans="1:43" ht="19.5" customHeight="1">
      <c r="A73" s="8" t="s">
        <v>170</v>
      </c>
      <c r="B73" s="19">
        <v>61502.37</v>
      </c>
      <c r="C73" s="370">
        <v>19959.410000000007</v>
      </c>
      <c r="D73" s="374">
        <v>81461.780000000013</v>
      </c>
      <c r="E73" s="19">
        <v>37758.930000000008</v>
      </c>
      <c r="F73" s="368">
        <v>19911.819999999996</v>
      </c>
      <c r="G73" s="376">
        <v>57670.75</v>
      </c>
      <c r="H73" s="344">
        <f t="shared" si="43"/>
        <v>0.21920255898967991</v>
      </c>
      <c r="I73" s="322">
        <f t="shared" si="44"/>
        <v>5.2241893924096006E-2</v>
      </c>
      <c r="J73" s="398">
        <f t="shared" si="45"/>
        <v>0.12293690914871173</v>
      </c>
      <c r="K73" s="322">
        <f t="shared" si="46"/>
        <v>0.14448129706250026</v>
      </c>
      <c r="L73" s="322">
        <f t="shared" si="47"/>
        <v>5.182492698454539E-2</v>
      </c>
      <c r="M73" s="398">
        <f t="shared" si="48"/>
        <v>8.9335217687591673E-2</v>
      </c>
      <c r="N73" s="393">
        <f t="shared" si="49"/>
        <v>-0.38605731779116798</v>
      </c>
      <c r="O73" s="394">
        <f t="shared" si="49"/>
        <v>-2.3843390160335925E-3</v>
      </c>
      <c r="P73" s="385">
        <f t="shared" si="49"/>
        <v>-0.29205143810999479</v>
      </c>
      <c r="R73" s="400">
        <v>12241.263999999997</v>
      </c>
      <c r="S73" s="368">
        <v>4958.0669999999991</v>
      </c>
      <c r="T73" s="373">
        <v>17199.330999999998</v>
      </c>
      <c r="U73" s="19">
        <v>7837.3459999999986</v>
      </c>
      <c r="V73" s="119">
        <v>4663.8630000000012</v>
      </c>
      <c r="W73" s="374">
        <v>12501.208999999999</v>
      </c>
      <c r="X73" s="344">
        <f t="shared" si="50"/>
        <v>0.1514538320191389</v>
      </c>
      <c r="Y73" s="322">
        <f t="shared" si="51"/>
        <v>3.8933677674731257E-2</v>
      </c>
      <c r="Z73" s="398">
        <f t="shared" si="52"/>
        <v>8.2620953686761908E-2</v>
      </c>
      <c r="AA73" s="322">
        <f t="shared" si="53"/>
        <v>0.10204470621178223</v>
      </c>
      <c r="AB73" s="322">
        <f t="shared" si="54"/>
        <v>3.7538250661305159E-2</v>
      </c>
      <c r="AC73" s="398">
        <f t="shared" si="55"/>
        <v>6.2180835190200921E-2</v>
      </c>
      <c r="AE73" s="393">
        <f t="shared" si="59"/>
        <v>-0.35976007052866432</v>
      </c>
      <c r="AF73" s="394">
        <f t="shared" si="60"/>
        <v>-5.9338447826541664E-2</v>
      </c>
      <c r="AG73" s="385">
        <f t="shared" si="61"/>
        <v>-0.27315725245359834</v>
      </c>
      <c r="AI73" s="125">
        <f t="shared" si="62"/>
        <v>1.990372728725738</v>
      </c>
      <c r="AJ73" s="363">
        <f t="shared" si="63"/>
        <v>2.4840749300705771</v>
      </c>
      <c r="AK73" s="362">
        <f t="shared" si="64"/>
        <v>2.1113374885743958</v>
      </c>
      <c r="AL73" s="363">
        <f t="shared" si="65"/>
        <v>2.0756271430360971</v>
      </c>
      <c r="AM73" s="363">
        <f t="shared" si="66"/>
        <v>2.3422585178050035</v>
      </c>
      <c r="AN73" s="362">
        <f t="shared" si="67"/>
        <v>2.167686218750406</v>
      </c>
      <c r="AO73" s="383">
        <f t="shared" si="68"/>
        <v>4.2833391494938755E-2</v>
      </c>
      <c r="AP73" s="384">
        <f t="shared" si="69"/>
        <v>-5.7090231276374727E-2</v>
      </c>
      <c r="AQ73" s="385">
        <f t="shared" si="70"/>
        <v>2.6688641906347999E-2</v>
      </c>
    </row>
    <row r="74" spans="1:43" ht="19.5" customHeight="1">
      <c r="A74" s="8" t="s">
        <v>169</v>
      </c>
      <c r="B74" s="19">
        <v>7078.0900000000011</v>
      </c>
      <c r="C74" s="370">
        <v>22391.799999999996</v>
      </c>
      <c r="D74" s="374">
        <v>29469.889999999996</v>
      </c>
      <c r="E74" s="19">
        <v>6619.2000000000007</v>
      </c>
      <c r="F74" s="368">
        <v>18628.690000000002</v>
      </c>
      <c r="G74" s="376">
        <v>25247.890000000003</v>
      </c>
      <c r="H74" s="344">
        <f t="shared" si="43"/>
        <v>2.5227246376997563E-2</v>
      </c>
      <c r="I74" s="322">
        <f t="shared" si="44"/>
        <v>5.8608447863417415E-2</v>
      </c>
      <c r="J74" s="398">
        <f t="shared" si="45"/>
        <v>4.4474073480256969E-2</v>
      </c>
      <c r="K74" s="322">
        <f t="shared" si="46"/>
        <v>2.5327799318362616E-2</v>
      </c>
      <c r="L74" s="322">
        <f t="shared" si="47"/>
        <v>4.8485296626211531E-2</v>
      </c>
      <c r="M74" s="398">
        <f t="shared" si="48"/>
        <v>3.9110393905096935E-2</v>
      </c>
      <c r="N74" s="393">
        <f t="shared" si="49"/>
        <v>-6.4832461864712129E-2</v>
      </c>
      <c r="O74" s="394">
        <f t="shared" si="49"/>
        <v>-0.16805750319313292</v>
      </c>
      <c r="P74" s="385">
        <f t="shared" si="49"/>
        <v>-0.14326487136531535</v>
      </c>
      <c r="R74" s="400">
        <v>2577.0570000000002</v>
      </c>
      <c r="S74" s="368">
        <v>9915.3990000000013</v>
      </c>
      <c r="T74" s="373">
        <v>12492.456000000002</v>
      </c>
      <c r="U74" s="19">
        <v>2435.7739999999999</v>
      </c>
      <c r="V74" s="119">
        <v>7585.8510000000006</v>
      </c>
      <c r="W74" s="374">
        <v>10021.625</v>
      </c>
      <c r="X74" s="344">
        <f t="shared" si="50"/>
        <v>3.1884383669998954E-2</v>
      </c>
      <c r="Y74" s="322">
        <f t="shared" si="51"/>
        <v>7.7861583694281006E-2</v>
      </c>
      <c r="Z74" s="398">
        <f t="shared" si="52"/>
        <v>6.0010393928107503E-2</v>
      </c>
      <c r="AA74" s="322">
        <f t="shared" si="53"/>
        <v>3.1714542426517563E-2</v>
      </c>
      <c r="AB74" s="322">
        <f t="shared" si="54"/>
        <v>6.1056591138571682E-2</v>
      </c>
      <c r="AC74" s="398">
        <f t="shared" si="55"/>
        <v>4.9847419754601122E-2</v>
      </c>
      <c r="AE74" s="393">
        <f t="shared" si="59"/>
        <v>-5.4823389626228812E-2</v>
      </c>
      <c r="AF74" s="394">
        <f t="shared" si="60"/>
        <v>-0.2349424365070937</v>
      </c>
      <c r="AG74" s="385">
        <f t="shared" si="61"/>
        <v>-0.19778584771481297</v>
      </c>
      <c r="AI74" s="125">
        <f t="shared" si="62"/>
        <v>3.6408932353219581</v>
      </c>
      <c r="AJ74" s="363">
        <f t="shared" si="63"/>
        <v>4.4281384256736853</v>
      </c>
      <c r="AK74" s="362">
        <f t="shared" si="64"/>
        <v>4.2390575601062661</v>
      </c>
      <c r="AL74" s="363">
        <f t="shared" si="65"/>
        <v>3.6798616146966396</v>
      </c>
      <c r="AM74" s="363">
        <f t="shared" si="66"/>
        <v>4.0721333598873564</v>
      </c>
      <c r="AN74" s="362">
        <f t="shared" si="67"/>
        <v>3.9692920873783906</v>
      </c>
      <c r="AO74" s="383">
        <f t="shared" si="68"/>
        <v>1.0702972280711674E-2</v>
      </c>
      <c r="AP74" s="384">
        <f t="shared" si="69"/>
        <v>-8.03961013780113E-2</v>
      </c>
      <c r="AQ74" s="385">
        <f t="shared" si="70"/>
        <v>-6.3638077309125518E-2</v>
      </c>
    </row>
    <row r="75" spans="1:43" ht="19.5" customHeight="1">
      <c r="A75" s="8" t="s">
        <v>167</v>
      </c>
      <c r="B75" s="19">
        <v>3691.48</v>
      </c>
      <c r="C75" s="370">
        <v>26397.190000000002</v>
      </c>
      <c r="D75" s="374">
        <v>30088.670000000002</v>
      </c>
      <c r="E75" s="19">
        <v>2994.2599999999998</v>
      </c>
      <c r="F75" s="368">
        <v>19230.329999999998</v>
      </c>
      <c r="G75" s="376">
        <v>22224.589999999997</v>
      </c>
      <c r="H75" s="344">
        <f t="shared" si="43"/>
        <v>1.3156921635039814E-2</v>
      </c>
      <c r="I75" s="322">
        <f t="shared" si="44"/>
        <v>6.9092182578252934E-2</v>
      </c>
      <c r="J75" s="398">
        <f t="shared" si="45"/>
        <v>4.5407896687201875E-2</v>
      </c>
      <c r="K75" s="322">
        <f t="shared" si="46"/>
        <v>1.1457278279399389E-2</v>
      </c>
      <c r="L75" s="322">
        <f t="shared" si="47"/>
        <v>5.0051198139532849E-2</v>
      </c>
      <c r="M75" s="398">
        <f t="shared" si="48"/>
        <v>3.4427133090300932E-2</v>
      </c>
      <c r="N75" s="393">
        <f t="shared" si="49"/>
        <v>-0.18887275564272332</v>
      </c>
      <c r="O75" s="394">
        <f t="shared" si="49"/>
        <v>-0.27150086808482282</v>
      </c>
      <c r="P75" s="385">
        <f t="shared" si="49"/>
        <v>-0.2613634966251418</v>
      </c>
      <c r="R75" s="400">
        <v>1280.2000000000003</v>
      </c>
      <c r="S75" s="368">
        <v>8988.9510000000009</v>
      </c>
      <c r="T75" s="373">
        <v>10269.151000000002</v>
      </c>
      <c r="U75" s="19">
        <v>1015.4300000000001</v>
      </c>
      <c r="V75" s="119">
        <v>6952.244999999999</v>
      </c>
      <c r="W75" s="374">
        <v>7967.6749999999993</v>
      </c>
      <c r="X75" s="344">
        <f t="shared" si="50"/>
        <v>1.5839148289825435E-2</v>
      </c>
      <c r="Y75" s="322">
        <f t="shared" si="51"/>
        <v>7.0586565463506917E-2</v>
      </c>
      <c r="Z75" s="398">
        <f t="shared" si="52"/>
        <v>4.9330235529124064E-2</v>
      </c>
      <c r="AA75" s="322">
        <f t="shared" si="53"/>
        <v>1.3221217492328406E-2</v>
      </c>
      <c r="AB75" s="322">
        <f t="shared" si="54"/>
        <v>5.5956857109397372E-2</v>
      </c>
      <c r="AC75" s="398">
        <f t="shared" si="55"/>
        <v>3.9631101761764327E-2</v>
      </c>
      <c r="AE75" s="393">
        <f t="shared" si="56"/>
        <v>-0.20681924699265752</v>
      </c>
      <c r="AF75" s="394">
        <f t="shared" si="56"/>
        <v>-0.22657882994356091</v>
      </c>
      <c r="AG75" s="385">
        <f t="shared" si="56"/>
        <v>-0.22411550867252825</v>
      </c>
      <c r="AI75" s="125">
        <f t="shared" si="57"/>
        <v>3.467985740136748</v>
      </c>
      <c r="AJ75" s="363">
        <f t="shared" si="57"/>
        <v>3.4052681364948318</v>
      </c>
      <c r="AK75" s="362">
        <f t="shared" si="57"/>
        <v>3.4129627530894524</v>
      </c>
      <c r="AL75" s="363">
        <f t="shared" si="57"/>
        <v>3.3912552684135648</v>
      </c>
      <c r="AM75" s="363">
        <f t="shared" si="57"/>
        <v>3.6152499723093672</v>
      </c>
      <c r="AN75" s="362">
        <f t="shared" si="57"/>
        <v>3.585071760603908</v>
      </c>
      <c r="AO75" s="383">
        <f t="shared" si="58"/>
        <v>-2.2125371172996101E-2</v>
      </c>
      <c r="AP75" s="384">
        <f t="shared" si="58"/>
        <v>6.1663818353722179E-2</v>
      </c>
      <c r="AQ75" s="385">
        <f t="shared" si="58"/>
        <v>5.0428035687954856E-2</v>
      </c>
    </row>
    <row r="76" spans="1:43" ht="19.5" customHeight="1">
      <c r="A76" s="8" t="s">
        <v>172</v>
      </c>
      <c r="B76" s="19">
        <v>6546.010000000002</v>
      </c>
      <c r="C76" s="370">
        <v>15241.259999999998</v>
      </c>
      <c r="D76" s="374">
        <v>21787.27</v>
      </c>
      <c r="E76" s="19">
        <v>7824.8700000000026</v>
      </c>
      <c r="F76" s="368">
        <v>14456.72</v>
      </c>
      <c r="G76" s="376">
        <v>22281.590000000004</v>
      </c>
      <c r="H76" s="344">
        <f t="shared" si="43"/>
        <v>2.333084307437315E-2</v>
      </c>
      <c r="I76" s="322">
        <f t="shared" si="44"/>
        <v>3.9892576393268493E-2</v>
      </c>
      <c r="J76" s="398">
        <f t="shared" si="45"/>
        <v>3.2879954655894487E-2</v>
      </c>
      <c r="K76" s="322">
        <f t="shared" si="46"/>
        <v>2.9941191843769054E-2</v>
      </c>
      <c r="L76" s="322">
        <f t="shared" si="47"/>
        <v>3.7626819569281822E-2</v>
      </c>
      <c r="M76" s="398">
        <f t="shared" si="48"/>
        <v>3.4515429278718694E-2</v>
      </c>
      <c r="N76" s="393">
        <f t="shared" si="49"/>
        <v>0.1953648100140391</v>
      </c>
      <c r="O76" s="394">
        <f t="shared" si="49"/>
        <v>-5.1474746838515918E-2</v>
      </c>
      <c r="P76" s="385">
        <f t="shared" si="49"/>
        <v>2.2688478180148471E-2</v>
      </c>
      <c r="R76" s="400">
        <v>2770.7779999999993</v>
      </c>
      <c r="S76" s="368">
        <v>4365.201</v>
      </c>
      <c r="T76" s="373">
        <v>7135.9789999999994</v>
      </c>
      <c r="U76" s="19">
        <v>3258.4540000000006</v>
      </c>
      <c r="V76" s="119">
        <v>3968.509</v>
      </c>
      <c r="W76" s="374">
        <v>7226.9630000000006</v>
      </c>
      <c r="X76" s="344">
        <f t="shared" si="50"/>
        <v>3.428117764426334E-2</v>
      </c>
      <c r="Y76" s="322">
        <f t="shared" si="51"/>
        <v>3.4278142816427166E-2</v>
      </c>
      <c r="Z76" s="398">
        <f t="shared" si="52"/>
        <v>3.4279321124101023E-2</v>
      </c>
      <c r="AA76" s="322">
        <f t="shared" si="53"/>
        <v>4.242609438636584E-2</v>
      </c>
      <c r="AB76" s="322">
        <f t="shared" si="54"/>
        <v>3.1941522637703001E-2</v>
      </c>
      <c r="AC76" s="398">
        <f t="shared" si="55"/>
        <v>3.5946810842749692E-2</v>
      </c>
      <c r="AE76" s="393">
        <f t="shared" si="56"/>
        <v>0.17600688326527836</v>
      </c>
      <c r="AF76" s="394">
        <f t="shared" si="56"/>
        <v>-9.0875998608082417E-2</v>
      </c>
      <c r="AG76" s="385">
        <f t="shared" si="56"/>
        <v>1.275003752113078E-2</v>
      </c>
      <c r="AI76" s="125">
        <f t="shared" si="57"/>
        <v>4.2327738576629095</v>
      </c>
      <c r="AJ76" s="363">
        <f t="shared" si="57"/>
        <v>2.8640683250597392</v>
      </c>
      <c r="AK76" s="362">
        <f t="shared" si="57"/>
        <v>3.2752974558079098</v>
      </c>
      <c r="AL76" s="363">
        <f t="shared" si="57"/>
        <v>4.1642276485104537</v>
      </c>
      <c r="AM76" s="363">
        <f t="shared" si="57"/>
        <v>2.7450963980764658</v>
      </c>
      <c r="AN76" s="362">
        <f t="shared" si="57"/>
        <v>3.2434682623636819</v>
      </c>
      <c r="AO76" s="383">
        <f t="shared" si="58"/>
        <v>-1.6194158123605265E-2</v>
      </c>
      <c r="AP76" s="384">
        <f t="shared" si="58"/>
        <v>-4.153948631123941E-2</v>
      </c>
      <c r="AQ76" s="385">
        <f t="shared" si="58"/>
        <v>-9.7179550479565904E-3</v>
      </c>
    </row>
    <row r="77" spans="1:43" ht="19.5" customHeight="1">
      <c r="A77" s="8" t="s">
        <v>171</v>
      </c>
      <c r="B77" s="19">
        <v>610.57999999999993</v>
      </c>
      <c r="C77" s="370">
        <v>1062.77</v>
      </c>
      <c r="D77" s="374">
        <v>1673.35</v>
      </c>
      <c r="E77" s="19">
        <v>541.91999999999996</v>
      </c>
      <c r="F77" s="368">
        <v>1002.45</v>
      </c>
      <c r="G77" s="376">
        <v>1544.37</v>
      </c>
      <c r="H77" s="344">
        <f t="shared" si="43"/>
        <v>2.1761876569621422E-3</v>
      </c>
      <c r="I77" s="322">
        <f t="shared" si="44"/>
        <v>2.7817013431615206E-3</v>
      </c>
      <c r="J77" s="398">
        <f t="shared" si="45"/>
        <v>2.5253128144756567E-3</v>
      </c>
      <c r="K77" s="322">
        <f t="shared" si="46"/>
        <v>2.0736102560138785E-3</v>
      </c>
      <c r="L77" s="322">
        <f t="shared" si="47"/>
        <v>2.6090984177065454E-3</v>
      </c>
      <c r="M77" s="398">
        <f t="shared" si="48"/>
        <v>2.3923155176616556E-3</v>
      </c>
      <c r="N77" s="393">
        <f t="shared" si="49"/>
        <v>-0.11245045694257914</v>
      </c>
      <c r="O77" s="394">
        <f t="shared" si="49"/>
        <v>-5.6757341663765386E-2</v>
      </c>
      <c r="P77" s="385">
        <f t="shared" si="49"/>
        <v>-7.7078913556637901E-2</v>
      </c>
      <c r="R77" s="400">
        <v>956.52099999999996</v>
      </c>
      <c r="S77" s="368">
        <v>2545.893</v>
      </c>
      <c r="T77" s="373">
        <v>3502.4139999999998</v>
      </c>
      <c r="U77" s="19">
        <v>888.18900000000008</v>
      </c>
      <c r="V77" s="119">
        <v>2412.2139999999999</v>
      </c>
      <c r="W77" s="374">
        <v>3300.4030000000002</v>
      </c>
      <c r="X77" s="344">
        <f t="shared" si="50"/>
        <v>1.1834461772638739E-2</v>
      </c>
      <c r="Y77" s="322">
        <f t="shared" si="51"/>
        <v>1.9991859217786814E-2</v>
      </c>
      <c r="Z77" s="398">
        <f t="shared" si="52"/>
        <v>1.6824653522039115E-2</v>
      </c>
      <c r="AA77" s="322">
        <f t="shared" si="53"/>
        <v>1.1564499712726307E-2</v>
      </c>
      <c r="AB77" s="322">
        <f t="shared" si="54"/>
        <v>1.9415298815747703E-2</v>
      </c>
      <c r="AC77" s="398">
        <f t="shared" si="55"/>
        <v>1.6416157429592987E-2</v>
      </c>
      <c r="AE77" s="393">
        <f t="shared" si="56"/>
        <v>-7.1438055202133449E-2</v>
      </c>
      <c r="AF77" s="394">
        <f t="shared" si="56"/>
        <v>-5.2507705547719441E-2</v>
      </c>
      <c r="AG77" s="385">
        <f t="shared" si="56"/>
        <v>-5.7677647473999227E-2</v>
      </c>
      <c r="AI77" s="125">
        <f t="shared" si="57"/>
        <v>15.665776802384618</v>
      </c>
      <c r="AJ77" s="363">
        <f t="shared" si="57"/>
        <v>23.955258428446417</v>
      </c>
      <c r="AK77" s="362">
        <f t="shared" si="57"/>
        <v>20.93055248453701</v>
      </c>
      <c r="AL77" s="363">
        <f t="shared" si="57"/>
        <v>16.389670062001773</v>
      </c>
      <c r="AM77" s="363">
        <f t="shared" si="57"/>
        <v>24.063185196269139</v>
      </c>
      <c r="AN77" s="362">
        <f t="shared" si="57"/>
        <v>21.370545918400389</v>
      </c>
      <c r="AO77" s="383">
        <f t="shared" si="58"/>
        <v>4.6208577381682402E-2</v>
      </c>
      <c r="AP77" s="384">
        <f t="shared" si="58"/>
        <v>4.505347673250764E-3</v>
      </c>
      <c r="AQ77" s="385">
        <f t="shared" si="58"/>
        <v>2.1021587184018913E-2</v>
      </c>
    </row>
    <row r="78" spans="1:43" ht="19.5" customHeight="1">
      <c r="A78" s="8" t="s">
        <v>173</v>
      </c>
      <c r="B78" s="19">
        <v>6041.4699999999984</v>
      </c>
      <c r="C78" s="370">
        <v>2928.69</v>
      </c>
      <c r="D78" s="374">
        <v>8970.159999999998</v>
      </c>
      <c r="E78" s="19">
        <v>6503.4900000000007</v>
      </c>
      <c r="F78" s="368">
        <v>3581.7799999999993</v>
      </c>
      <c r="G78" s="376">
        <v>10085.27</v>
      </c>
      <c r="H78" s="344">
        <f t="shared" si="43"/>
        <v>2.1532595964340581E-2</v>
      </c>
      <c r="I78" s="322">
        <f t="shared" si="44"/>
        <v>7.6655728960205068E-3</v>
      </c>
      <c r="J78" s="398">
        <f t="shared" si="45"/>
        <v>1.3537191858186842E-2</v>
      </c>
      <c r="K78" s="322">
        <f t="shared" si="46"/>
        <v>2.4885044958450883E-2</v>
      </c>
      <c r="L78" s="322">
        <f t="shared" si="47"/>
        <v>9.3223767076392305E-3</v>
      </c>
      <c r="M78" s="398">
        <f t="shared" si="48"/>
        <v>1.5622647371295461E-2</v>
      </c>
      <c r="N78" s="393">
        <f t="shared" si="49"/>
        <v>7.6474765247531204E-2</v>
      </c>
      <c r="O78" s="394">
        <f t="shared" si="49"/>
        <v>0.22299731279172572</v>
      </c>
      <c r="P78" s="385">
        <f t="shared" si="49"/>
        <v>0.12431327869291101</v>
      </c>
      <c r="R78" s="400">
        <v>1964.3560000000002</v>
      </c>
      <c r="S78" s="368">
        <v>1133.759</v>
      </c>
      <c r="T78" s="373">
        <v>3098.1150000000002</v>
      </c>
      <c r="U78" s="19">
        <v>2037.749</v>
      </c>
      <c r="V78" s="119">
        <v>1114.7010000000002</v>
      </c>
      <c r="W78" s="374">
        <v>3152.4500000000003</v>
      </c>
      <c r="X78" s="344">
        <f t="shared" si="50"/>
        <v>2.4303800951420349E-2</v>
      </c>
      <c r="Y78" s="322">
        <f t="shared" si="51"/>
        <v>8.9029469482412495E-3</v>
      </c>
      <c r="Z78" s="398">
        <f t="shared" si="52"/>
        <v>1.4882510019213096E-2</v>
      </c>
      <c r="AA78" s="322">
        <f t="shared" si="53"/>
        <v>2.6532131928123766E-2</v>
      </c>
      <c r="AB78" s="322">
        <f t="shared" si="54"/>
        <v>8.9719456918883594E-3</v>
      </c>
      <c r="AC78" s="398">
        <f t="shared" si="55"/>
        <v>1.568024131868757E-2</v>
      </c>
      <c r="AE78" s="393">
        <f t="shared" si="56"/>
        <v>3.7362372197300181E-2</v>
      </c>
      <c r="AF78" s="394">
        <f t="shared" si="56"/>
        <v>-1.6809568876630539E-2</v>
      </c>
      <c r="AG78" s="385">
        <f t="shared" si="56"/>
        <v>1.7538083641181826E-2</v>
      </c>
      <c r="AI78" s="125">
        <f t="shared" si="57"/>
        <v>3.2514537024929373</v>
      </c>
      <c r="AJ78" s="363">
        <f t="shared" si="57"/>
        <v>3.8712154581058429</v>
      </c>
      <c r="AK78" s="362">
        <f t="shared" si="57"/>
        <v>3.4538012699884963</v>
      </c>
      <c r="AL78" s="363">
        <f t="shared" si="57"/>
        <v>3.1333161118107351</v>
      </c>
      <c r="AM78" s="363">
        <f t="shared" si="57"/>
        <v>3.112142565986745</v>
      </c>
      <c r="AN78" s="362">
        <f t="shared" si="57"/>
        <v>3.1257963346544022</v>
      </c>
      <c r="AO78" s="383">
        <f t="shared" si="58"/>
        <v>-3.6333776055806781E-2</v>
      </c>
      <c r="AP78" s="384">
        <f t="shared" si="58"/>
        <v>-0.19608128256713117</v>
      </c>
      <c r="AQ78" s="385">
        <f t="shared" si="58"/>
        <v>-9.4969255522679985E-2</v>
      </c>
    </row>
    <row r="79" spans="1:43" ht="19.5" customHeight="1">
      <c r="A79" s="8" t="s">
        <v>236</v>
      </c>
      <c r="B79" s="19">
        <v>2856.1999999999994</v>
      </c>
      <c r="C79" s="370">
        <v>7571.7999999999993</v>
      </c>
      <c r="D79" s="374">
        <v>10427.999999999998</v>
      </c>
      <c r="E79" s="19">
        <v>4228.5200000000004</v>
      </c>
      <c r="F79" s="368">
        <v>9113.6299999999992</v>
      </c>
      <c r="G79" s="376">
        <v>13342.15</v>
      </c>
      <c r="H79" s="344">
        <f t="shared" si="43"/>
        <v>1.0179873539610321E-2</v>
      </c>
      <c r="I79" s="322">
        <f t="shared" si="44"/>
        <v>1.9818480226342861E-2</v>
      </c>
      <c r="J79" s="398">
        <f t="shared" si="45"/>
        <v>1.5737270761856242E-2</v>
      </c>
      <c r="K79" s="322">
        <f t="shared" si="46"/>
        <v>1.6180067980070503E-2</v>
      </c>
      <c r="L79" s="322">
        <f t="shared" si="47"/>
        <v>2.3720243017170829E-2</v>
      </c>
      <c r="M79" s="398">
        <f t="shared" si="48"/>
        <v>2.066773667189175E-2</v>
      </c>
      <c r="N79" s="393">
        <f t="shared" si="49"/>
        <v>0.48047055528324395</v>
      </c>
      <c r="O79" s="394">
        <f t="shared" si="49"/>
        <v>0.20362793523336592</v>
      </c>
      <c r="P79" s="385">
        <f t="shared" si="49"/>
        <v>0.27945435366321464</v>
      </c>
      <c r="R79" s="400">
        <v>738.79200000000003</v>
      </c>
      <c r="S79" s="368">
        <v>1564.8340000000003</v>
      </c>
      <c r="T79" s="373">
        <v>2303.6260000000002</v>
      </c>
      <c r="U79" s="19">
        <v>1033.973</v>
      </c>
      <c r="V79" s="119">
        <v>1769.3269999999998</v>
      </c>
      <c r="W79" s="374">
        <v>2803.2999999999997</v>
      </c>
      <c r="X79" s="344">
        <f t="shared" si="50"/>
        <v>9.1406311852341125E-3</v>
      </c>
      <c r="Y79" s="322">
        <f t="shared" si="51"/>
        <v>1.2288003080728929E-2</v>
      </c>
      <c r="Z79" s="398">
        <f t="shared" si="52"/>
        <v>1.1065998849468076E-2</v>
      </c>
      <c r="AA79" s="322">
        <f t="shared" si="53"/>
        <v>1.3462653175694313E-2</v>
      </c>
      <c r="AB79" s="322">
        <f t="shared" si="54"/>
        <v>1.4240864370976386E-2</v>
      </c>
      <c r="AC79" s="398">
        <f t="shared" si="55"/>
        <v>1.3943574200598536E-2</v>
      </c>
      <c r="AE79" s="393">
        <f t="shared" si="56"/>
        <v>0.3995454742336137</v>
      </c>
      <c r="AF79" s="394">
        <f t="shared" si="56"/>
        <v>0.13068031497270602</v>
      </c>
      <c r="AG79" s="385">
        <f t="shared" si="56"/>
        <v>0.21690760566168271</v>
      </c>
      <c r="AI79" s="125">
        <f t="shared" si="57"/>
        <v>2.5866255864435272</v>
      </c>
      <c r="AJ79" s="363">
        <f t="shared" si="57"/>
        <v>2.0666605034470011</v>
      </c>
      <c r="AK79" s="362">
        <f t="shared" si="57"/>
        <v>2.2090774836977376</v>
      </c>
      <c r="AL79" s="363">
        <f t="shared" si="57"/>
        <v>2.4452361582776003</v>
      </c>
      <c r="AM79" s="363">
        <f t="shared" si="57"/>
        <v>1.9414075401349407</v>
      </c>
      <c r="AN79" s="362">
        <f t="shared" si="57"/>
        <v>2.1010856571092367</v>
      </c>
      <c r="AO79" s="383">
        <f t="shared" si="58"/>
        <v>-5.4661729516226533E-2</v>
      </c>
      <c r="AP79" s="384">
        <f t="shared" si="58"/>
        <v>-6.0606453311102607E-2</v>
      </c>
      <c r="AQ79" s="385">
        <f t="shared" si="58"/>
        <v>-4.8885486084324768E-2</v>
      </c>
    </row>
    <row r="80" spans="1:43" ht="19.5" customHeight="1">
      <c r="A80" s="8" t="s">
        <v>174</v>
      </c>
      <c r="B80" s="19">
        <v>9192.3500000000022</v>
      </c>
      <c r="C80" s="370">
        <v>5205.4400000000005</v>
      </c>
      <c r="D80" s="374">
        <v>14397.790000000003</v>
      </c>
      <c r="E80" s="19">
        <v>8673.3700000000008</v>
      </c>
      <c r="F80" s="368">
        <v>3344.0499999999997</v>
      </c>
      <c r="G80" s="376">
        <v>12017.42</v>
      </c>
      <c r="H80" s="344">
        <f t="shared" si="43"/>
        <v>3.2762747892947613E-2</v>
      </c>
      <c r="I80" s="322">
        <f t="shared" si="44"/>
        <v>1.3624753652950974E-2</v>
      </c>
      <c r="J80" s="398">
        <f t="shared" si="45"/>
        <v>2.1728223974141377E-2</v>
      </c>
      <c r="K80" s="322">
        <f t="shared" si="46"/>
        <v>3.318790409322981E-2</v>
      </c>
      <c r="L80" s="322">
        <f t="shared" si="47"/>
        <v>8.7036316661495052E-3</v>
      </c>
      <c r="M80" s="398">
        <f t="shared" si="48"/>
        <v>1.8615655800266476E-2</v>
      </c>
      <c r="N80" s="393">
        <f t="shared" si="49"/>
        <v>-5.6457815466121421E-2</v>
      </c>
      <c r="O80" s="394">
        <f t="shared" si="49"/>
        <v>-0.3575855259113544</v>
      </c>
      <c r="P80" s="385">
        <f t="shared" si="49"/>
        <v>-0.1653288456075552</v>
      </c>
      <c r="R80" s="400">
        <v>1874.3999999999999</v>
      </c>
      <c r="S80" s="368">
        <v>1228.8929999999998</v>
      </c>
      <c r="T80" s="373">
        <v>3103.2929999999997</v>
      </c>
      <c r="U80" s="19">
        <v>1706.3219999999997</v>
      </c>
      <c r="V80" s="119">
        <v>749.32899999999995</v>
      </c>
      <c r="W80" s="374">
        <v>2455.6509999999998</v>
      </c>
      <c r="X80" s="344">
        <f t="shared" si="50"/>
        <v>2.3190829209849079E-2</v>
      </c>
      <c r="Y80" s="322">
        <f t="shared" si="51"/>
        <v>9.6499954435334424E-3</v>
      </c>
      <c r="Z80" s="398">
        <f t="shared" si="52"/>
        <v>1.4907383736579778E-2</v>
      </c>
      <c r="AA80" s="322">
        <f t="shared" si="53"/>
        <v>2.2216848304604731E-2</v>
      </c>
      <c r="AB80" s="322">
        <f t="shared" si="54"/>
        <v>6.0311591120461991E-3</v>
      </c>
      <c r="AC80" s="398">
        <f t="shared" si="55"/>
        <v>1.2214373035092213E-2</v>
      </c>
      <c r="AE80" s="393">
        <f t="shared" si="56"/>
        <v>-8.9670294494238273E-2</v>
      </c>
      <c r="AF80" s="394">
        <f t="shared" si="56"/>
        <v>-0.39024064747703824</v>
      </c>
      <c r="AG80" s="385">
        <f t="shared" si="56"/>
        <v>-0.20869508615525503</v>
      </c>
      <c r="AI80" s="125">
        <f t="shared" si="57"/>
        <v>2.0390868493910692</v>
      </c>
      <c r="AJ80" s="363">
        <f t="shared" si="57"/>
        <v>2.3607860238519693</v>
      </c>
      <c r="AK80" s="362">
        <f t="shared" si="57"/>
        <v>2.1553953766515548</v>
      </c>
      <c r="AL80" s="363">
        <f t="shared" si="57"/>
        <v>1.9673114371922327</v>
      </c>
      <c r="AM80" s="363">
        <f t="shared" si="57"/>
        <v>2.2407828830310552</v>
      </c>
      <c r="AN80" s="362">
        <f t="shared" si="57"/>
        <v>2.0434094838992061</v>
      </c>
      <c r="AO80" s="383">
        <f t="shared" si="58"/>
        <v>-3.519978181423257E-2</v>
      </c>
      <c r="AP80" s="384">
        <f t="shared" si="58"/>
        <v>-5.0831858376182419E-2</v>
      </c>
      <c r="AQ80" s="385">
        <f t="shared" si="58"/>
        <v>-5.1956079133064118E-2</v>
      </c>
    </row>
    <row r="81" spans="1:43" ht="19.5" customHeight="1">
      <c r="A81" s="8" t="s">
        <v>176</v>
      </c>
      <c r="B81" s="19">
        <v>2381.4900000000002</v>
      </c>
      <c r="C81" s="370">
        <v>4434.1100000000006</v>
      </c>
      <c r="D81" s="374">
        <v>6815.6</v>
      </c>
      <c r="E81" s="19">
        <v>3201.8999999999996</v>
      </c>
      <c r="F81" s="368">
        <v>4055.0299999999997</v>
      </c>
      <c r="G81" s="376">
        <v>7256.9299999999994</v>
      </c>
      <c r="H81" s="344">
        <f t="shared" si="43"/>
        <v>8.4879444842261009E-3</v>
      </c>
      <c r="I81" s="322">
        <f t="shared" si="44"/>
        <v>1.1605869325184126E-2</v>
      </c>
      <c r="J81" s="398">
        <f t="shared" si="45"/>
        <v>1.0285667683592964E-2</v>
      </c>
      <c r="K81" s="322">
        <f t="shared" si="46"/>
        <v>1.2251794875130716E-2</v>
      </c>
      <c r="L81" s="322">
        <f t="shared" si="47"/>
        <v>1.0554114775552468E-2</v>
      </c>
      <c r="M81" s="398">
        <f t="shared" si="48"/>
        <v>1.1241390502006902E-2</v>
      </c>
      <c r="N81" s="393">
        <f t="shared" si="49"/>
        <v>0.34449441316150786</v>
      </c>
      <c r="O81" s="394">
        <f t="shared" si="49"/>
        <v>-8.5491789784195873E-2</v>
      </c>
      <c r="P81" s="385">
        <f t="shared" si="49"/>
        <v>6.4752919772286963E-2</v>
      </c>
      <c r="R81" s="400">
        <v>735.71100000000001</v>
      </c>
      <c r="S81" s="368">
        <v>1308.3900000000001</v>
      </c>
      <c r="T81" s="373">
        <v>2044.1010000000001</v>
      </c>
      <c r="U81" s="19">
        <v>1038.152</v>
      </c>
      <c r="V81" s="119">
        <v>1200.5920000000001</v>
      </c>
      <c r="W81" s="374">
        <v>2238.7440000000001</v>
      </c>
      <c r="X81" s="344">
        <f t="shared" si="50"/>
        <v>9.1025118164784879E-3</v>
      </c>
      <c r="Y81" s="322">
        <f t="shared" si="51"/>
        <v>1.0274252956412579E-2</v>
      </c>
      <c r="Z81" s="398">
        <f t="shared" si="52"/>
        <v>9.8193106494702444E-3</v>
      </c>
      <c r="AA81" s="322">
        <f t="shared" si="53"/>
        <v>1.3517065068095012E-2</v>
      </c>
      <c r="AB81" s="322">
        <f t="shared" si="54"/>
        <v>9.6632605713241736E-3</v>
      </c>
      <c r="AC81" s="398">
        <f t="shared" si="55"/>
        <v>1.1135480712069623E-2</v>
      </c>
      <c r="AE81" s="393">
        <f t="shared" si="56"/>
        <v>0.41108669029007316</v>
      </c>
      <c r="AF81" s="394">
        <f t="shared" si="56"/>
        <v>-8.2389807320447261E-2</v>
      </c>
      <c r="AG81" s="385">
        <f t="shared" si="56"/>
        <v>9.5221811446694671E-2</v>
      </c>
      <c r="AI81" s="125">
        <f t="shared" si="57"/>
        <v>3.0892886386253982</v>
      </c>
      <c r="AJ81" s="363">
        <f t="shared" si="57"/>
        <v>2.9507387051742064</v>
      </c>
      <c r="AK81" s="362">
        <f t="shared" si="57"/>
        <v>2.9991504783144549</v>
      </c>
      <c r="AL81" s="363">
        <f t="shared" si="57"/>
        <v>3.2422998844436117</v>
      </c>
      <c r="AM81" s="363">
        <f t="shared" si="57"/>
        <v>2.9607475160479706</v>
      </c>
      <c r="AN81" s="362">
        <f t="shared" si="57"/>
        <v>3.0849739490390569</v>
      </c>
      <c r="AO81" s="383">
        <f t="shared" si="58"/>
        <v>4.9529604940474925E-2</v>
      </c>
      <c r="AP81" s="384">
        <f t="shared" si="58"/>
        <v>3.3919678676439255E-3</v>
      </c>
      <c r="AQ81" s="385">
        <f t="shared" si="58"/>
        <v>2.8615926858340027E-2</v>
      </c>
    </row>
    <row r="82" spans="1:43" ht="19.5" customHeight="1">
      <c r="A82" s="8" t="s">
        <v>175</v>
      </c>
      <c r="B82" s="19">
        <v>1321.7299999999998</v>
      </c>
      <c r="C82" s="370">
        <v>4621.8499999999985</v>
      </c>
      <c r="D82" s="374">
        <v>5943.5799999999981</v>
      </c>
      <c r="E82" s="19">
        <v>1411.3299999999997</v>
      </c>
      <c r="F82" s="368">
        <v>2818.37</v>
      </c>
      <c r="G82" s="376">
        <v>4229.7</v>
      </c>
      <c r="H82" s="344">
        <f t="shared" si="43"/>
        <v>4.7108200593477872E-3</v>
      </c>
      <c r="I82" s="322">
        <f t="shared" si="44"/>
        <v>1.2097261263388193E-2</v>
      </c>
      <c r="J82" s="398">
        <f t="shared" si="45"/>
        <v>8.9696708625578731E-3</v>
      </c>
      <c r="K82" s="322">
        <f t="shared" si="46"/>
        <v>5.4003328214866902E-3</v>
      </c>
      <c r="L82" s="322">
        <f t="shared" si="47"/>
        <v>7.335432896914156E-3</v>
      </c>
      <c r="M82" s="398">
        <f t="shared" si="48"/>
        <v>6.5520418973778992E-3</v>
      </c>
      <c r="N82" s="393">
        <f t="shared" si="49"/>
        <v>6.7789941969993814E-2</v>
      </c>
      <c r="O82" s="394">
        <f t="shared" si="49"/>
        <v>-0.39020738448889497</v>
      </c>
      <c r="P82" s="385">
        <f t="shared" si="49"/>
        <v>-0.28835819489264025</v>
      </c>
      <c r="R82" s="400">
        <v>357.93300000000005</v>
      </c>
      <c r="S82" s="368">
        <v>2152.1839999999997</v>
      </c>
      <c r="T82" s="373">
        <v>2510.1169999999997</v>
      </c>
      <c r="U82" s="19">
        <v>351.37300000000005</v>
      </c>
      <c r="V82" s="119">
        <v>1231.2610000000002</v>
      </c>
      <c r="W82" s="374">
        <v>1582.6340000000002</v>
      </c>
      <c r="X82" s="344">
        <f t="shared" si="50"/>
        <v>4.4284907552117544E-3</v>
      </c>
      <c r="Y82" s="322">
        <f t="shared" si="51"/>
        <v>1.6900223041099248E-2</v>
      </c>
      <c r="Z82" s="398">
        <f t="shared" si="52"/>
        <v>1.2057925997549191E-2</v>
      </c>
      <c r="AA82" s="322">
        <f t="shared" si="53"/>
        <v>4.5749868074923027E-3</v>
      </c>
      <c r="AB82" s="322">
        <f t="shared" si="54"/>
        <v>9.9101075755203879E-3</v>
      </c>
      <c r="AC82" s="398">
        <f t="shared" si="55"/>
        <v>7.8719989338957904E-3</v>
      </c>
      <c r="AE82" s="393">
        <f t="shared" si="56"/>
        <v>-1.8327452344433181E-2</v>
      </c>
      <c r="AF82" s="394">
        <f t="shared" si="56"/>
        <v>-0.42790161064295601</v>
      </c>
      <c r="AG82" s="385">
        <f t="shared" si="56"/>
        <v>-0.369497915834202</v>
      </c>
      <c r="AI82" s="125">
        <f t="shared" si="57"/>
        <v>2.7080644307082391</v>
      </c>
      <c r="AJ82" s="363">
        <f t="shared" si="57"/>
        <v>4.6565422936702845</v>
      </c>
      <c r="AK82" s="362">
        <f t="shared" si="57"/>
        <v>4.223240875028182</v>
      </c>
      <c r="AL82" s="363">
        <f t="shared" si="57"/>
        <v>2.4896586907385241</v>
      </c>
      <c r="AM82" s="363">
        <f t="shared" si="57"/>
        <v>4.3686989288134646</v>
      </c>
      <c r="AN82" s="362">
        <f t="shared" si="57"/>
        <v>3.7417169066364053</v>
      </c>
      <c r="AO82" s="383">
        <f t="shared" si="58"/>
        <v>-8.0650126892510984E-2</v>
      </c>
      <c r="AP82" s="384">
        <f t="shared" si="58"/>
        <v>-6.1814828837287748E-2</v>
      </c>
      <c r="AQ82" s="385">
        <f t="shared" si="58"/>
        <v>-0.11401764252638406</v>
      </c>
    </row>
    <row r="83" spans="1:43" ht="19.5" customHeight="1">
      <c r="A83" s="8" t="s">
        <v>180</v>
      </c>
      <c r="B83" s="19">
        <v>871.78</v>
      </c>
      <c r="C83" s="370">
        <v>2416.9999999999995</v>
      </c>
      <c r="D83" s="374">
        <v>3288.7799999999997</v>
      </c>
      <c r="E83" s="19">
        <v>748.07</v>
      </c>
      <c r="F83" s="368">
        <v>2209.6599999999994</v>
      </c>
      <c r="G83" s="376">
        <v>2957.7299999999996</v>
      </c>
      <c r="H83" s="344">
        <f t="shared" si="43"/>
        <v>3.1071389098667767E-3</v>
      </c>
      <c r="I83" s="322">
        <f t="shared" si="44"/>
        <v>6.3262720498521736E-3</v>
      </c>
      <c r="J83" s="398">
        <f t="shared" si="45"/>
        <v>4.9632164687550421E-3</v>
      </c>
      <c r="K83" s="322">
        <f t="shared" si="46"/>
        <v>2.8624254949370801E-3</v>
      </c>
      <c r="L83" s="322">
        <f t="shared" si="47"/>
        <v>5.7511301408244234E-3</v>
      </c>
      <c r="M83" s="398">
        <f t="shared" si="48"/>
        <v>4.5816892169968397E-3</v>
      </c>
      <c r="N83" s="393">
        <f t="shared" si="49"/>
        <v>-0.14190506779233283</v>
      </c>
      <c r="O83" s="394">
        <f t="shared" si="49"/>
        <v>-8.5784029788994701E-2</v>
      </c>
      <c r="P83" s="385">
        <f t="shared" si="49"/>
        <v>-0.10066042727090295</v>
      </c>
      <c r="R83" s="400">
        <v>409.41100000000006</v>
      </c>
      <c r="S83" s="368">
        <v>1358.21</v>
      </c>
      <c r="T83" s="373">
        <v>1767.6210000000001</v>
      </c>
      <c r="U83" s="19">
        <v>346.255</v>
      </c>
      <c r="V83" s="119">
        <v>1146.2300000000002</v>
      </c>
      <c r="W83" s="374">
        <v>1492.4850000000001</v>
      </c>
      <c r="X83" s="344">
        <f t="shared" si="50"/>
        <v>5.065397235186472E-3</v>
      </c>
      <c r="Y83" s="322">
        <f t="shared" si="51"/>
        <v>1.0665469094023286E-2</v>
      </c>
      <c r="Z83" s="398">
        <f t="shared" si="52"/>
        <v>8.491175196101975E-3</v>
      </c>
      <c r="AA83" s="322">
        <f t="shared" si="53"/>
        <v>4.5083488402018566E-3</v>
      </c>
      <c r="AB83" s="322">
        <f t="shared" si="54"/>
        <v>9.2257146180125382E-3</v>
      </c>
      <c r="AC83" s="398">
        <f t="shared" si="55"/>
        <v>7.4235990942033711E-3</v>
      </c>
      <c r="AE83" s="393">
        <f t="shared" si="56"/>
        <v>-0.15426063295807893</v>
      </c>
      <c r="AF83" s="394">
        <f t="shared" si="56"/>
        <v>-0.15607306675698146</v>
      </c>
      <c r="AG83" s="385">
        <f t="shared" si="56"/>
        <v>-0.1556532763527928</v>
      </c>
      <c r="AI83" s="125">
        <f t="shared" si="57"/>
        <v>4.6962651127578061</v>
      </c>
      <c r="AJ83" s="363">
        <f t="shared" si="57"/>
        <v>5.6194042201075725</v>
      </c>
      <c r="AK83" s="362">
        <f t="shared" si="57"/>
        <v>5.3747012570010764</v>
      </c>
      <c r="AL83" s="363">
        <f t="shared" si="57"/>
        <v>4.6286443781999012</v>
      </c>
      <c r="AM83" s="363">
        <f t="shared" si="57"/>
        <v>5.1873591412253495</v>
      </c>
      <c r="AN83" s="362">
        <f t="shared" si="57"/>
        <v>5.0460488279863283</v>
      </c>
      <c r="AO83" s="383">
        <f>(AL83-AI83)/AI83</f>
        <v>-1.439883246246202E-2</v>
      </c>
      <c r="AP83" s="384">
        <f>(AM83-AJ83)/AJ83</f>
        <v>-7.6884499131822964E-2</v>
      </c>
      <c r="AQ83" s="385">
        <f>(AN83-AK83)/AK83</f>
        <v>-6.1148036569780698E-2</v>
      </c>
    </row>
    <row r="84" spans="1:43" ht="19.5" customHeight="1">
      <c r="A84" s="8" t="s">
        <v>237</v>
      </c>
      <c r="B84" s="19">
        <v>690.61</v>
      </c>
      <c r="C84" s="370">
        <v>2710.95</v>
      </c>
      <c r="D84" s="374">
        <v>3401.56</v>
      </c>
      <c r="E84" s="19">
        <v>857.84000000000015</v>
      </c>
      <c r="F84" s="368">
        <v>2694.2199999999993</v>
      </c>
      <c r="G84" s="376">
        <v>3552.0599999999995</v>
      </c>
      <c r="H84" s="344">
        <f t="shared" si="43"/>
        <v>2.4614251331105262E-3</v>
      </c>
      <c r="I84" s="322">
        <f t="shared" si="44"/>
        <v>7.0956587561219493E-3</v>
      </c>
      <c r="J84" s="398">
        <f t="shared" si="45"/>
        <v>5.1334168328250598E-3</v>
      </c>
      <c r="K84" s="322">
        <f t="shared" si="46"/>
        <v>3.2824509558956045E-3</v>
      </c>
      <c r="L84" s="322">
        <f t="shared" si="47"/>
        <v>7.0123049917236039E-3</v>
      </c>
      <c r="M84" s="398">
        <f t="shared" si="48"/>
        <v>5.5023396321252421E-3</v>
      </c>
      <c r="N84" s="393">
        <f t="shared" ref="N84:N85" si="71">(E84-B84)/B84</f>
        <v>0.24214824575375413</v>
      </c>
      <c r="O84" s="394">
        <f t="shared" ref="O84:O85" si="72">(F84-C84)/C84</f>
        <v>-6.1712683745552199E-3</v>
      </c>
      <c r="P84" s="385">
        <f t="shared" ref="P84:P85" si="73">(G84-D84)/D84</f>
        <v>4.4244405508060872E-2</v>
      </c>
      <c r="R84" s="400">
        <v>237.38</v>
      </c>
      <c r="S84" s="368">
        <v>848.16600000000017</v>
      </c>
      <c r="T84" s="373">
        <v>1085.5460000000003</v>
      </c>
      <c r="U84" s="19">
        <v>278.81599999999992</v>
      </c>
      <c r="V84" s="119">
        <v>1061.8000000000002</v>
      </c>
      <c r="W84" s="374">
        <v>1340.616</v>
      </c>
      <c r="X84" s="344">
        <f t="shared" si="50"/>
        <v>2.9369606475853471E-3</v>
      </c>
      <c r="Y84" s="322">
        <f t="shared" si="51"/>
        <v>6.6603016172766772E-3</v>
      </c>
      <c r="Z84" s="398">
        <f t="shared" si="52"/>
        <v>5.2146706049700231E-3</v>
      </c>
      <c r="AA84" s="322">
        <f t="shared" si="53"/>
        <v>3.6302718812139048E-3</v>
      </c>
      <c r="AB84" s="322">
        <f t="shared" si="54"/>
        <v>8.5461589571078338E-3</v>
      </c>
      <c r="AC84" s="398">
        <f t="shared" si="55"/>
        <v>6.6682048551741195E-3</v>
      </c>
      <c r="AE84" s="393">
        <f t="shared" ref="AE84" si="74">(U84-R84)/R84</f>
        <v>0.17455556491701038</v>
      </c>
      <c r="AF84" s="394">
        <f t="shared" ref="AF84" si="75">(V84-S84)/S84</f>
        <v>0.25187758056795484</v>
      </c>
      <c r="AG84" s="385">
        <f t="shared" ref="AG84" si="76">(W84-T84)/T84</f>
        <v>0.23496931498066378</v>
      </c>
      <c r="AI84" s="125">
        <f t="shared" ref="AI84:AI85" si="77">(R84/B84)*10</f>
        <v>3.4372511258163074</v>
      </c>
      <c r="AJ84" s="363">
        <f t="shared" ref="AJ84:AJ85" si="78">(S84/C84)*10</f>
        <v>3.1286670724284855</v>
      </c>
      <c r="AK84" s="362">
        <f t="shared" ref="AK84:AK85" si="79">(T84/D84)*10</f>
        <v>3.1913181011065523</v>
      </c>
      <c r="AL84" s="363">
        <f t="shared" ref="AL84:AL85" si="80">(U84/E84)*10</f>
        <v>3.2502098293388029</v>
      </c>
      <c r="AM84" s="363">
        <f t="shared" ref="AM84:AM85" si="81">(V84/F84)*10</f>
        <v>3.9410293146068263</v>
      </c>
      <c r="AN84" s="362">
        <f t="shared" ref="AN84:AN85" si="82">(W84/G84)*10</f>
        <v>3.7741930034965634</v>
      </c>
      <c r="AO84" s="383">
        <f t="shared" ref="AO84:AO85" si="83">(AL84-AI84)/AI84</f>
        <v>-5.441595322281971E-2</v>
      </c>
      <c r="AP84" s="384">
        <f t="shared" ref="AP84:AP85" si="84">(AM84-AJ84)/AJ84</f>
        <v>0.25965122634406146</v>
      </c>
      <c r="AQ84" s="385">
        <f t="shared" ref="AQ84:AQ85" si="85">(AN84-AK84)/AK84</f>
        <v>0.18264393705782761</v>
      </c>
    </row>
    <row r="85" spans="1:43" ht="19.5" customHeight="1">
      <c r="A85" s="8" t="s">
        <v>238</v>
      </c>
      <c r="B85" s="19">
        <v>1367.6799999999996</v>
      </c>
      <c r="C85" s="370">
        <v>3003.33</v>
      </c>
      <c r="D85" s="374">
        <v>4371.0099999999993</v>
      </c>
      <c r="E85" s="19">
        <v>1952.8900000000006</v>
      </c>
      <c r="F85" s="368">
        <v>3276.88</v>
      </c>
      <c r="G85" s="376">
        <v>5229.7700000000004</v>
      </c>
      <c r="H85" s="344">
        <f t="shared" si="43"/>
        <v>4.8745919202626718E-3</v>
      </c>
      <c r="I85" s="322">
        <f t="shared" si="44"/>
        <v>7.8609361338363801E-3</v>
      </c>
      <c r="J85" s="398">
        <f t="shared" si="45"/>
        <v>6.596448779514888E-3</v>
      </c>
      <c r="K85" s="322">
        <f t="shared" si="46"/>
        <v>7.472565568473105E-3</v>
      </c>
      <c r="L85" s="322">
        <f t="shared" si="47"/>
        <v>8.5288068462409331E-3</v>
      </c>
      <c r="M85" s="398">
        <f t="shared" si="48"/>
        <v>8.1012062684469397E-3</v>
      </c>
      <c r="N85" s="393">
        <f t="shared" si="71"/>
        <v>0.42788517781937374</v>
      </c>
      <c r="O85" s="394">
        <f t="shared" si="72"/>
        <v>9.1082232055751514E-2</v>
      </c>
      <c r="P85" s="385">
        <f t="shared" si="73"/>
        <v>0.19646717806639685</v>
      </c>
      <c r="R85" s="400">
        <v>316.16699999999997</v>
      </c>
      <c r="S85" s="368">
        <v>579.08400000000006</v>
      </c>
      <c r="T85" s="373">
        <v>895.25099999999998</v>
      </c>
      <c r="U85" s="19">
        <v>508.46199999999999</v>
      </c>
      <c r="V85" s="119">
        <v>814.78499999999997</v>
      </c>
      <c r="W85" s="374">
        <v>1323.2469999999998</v>
      </c>
      <c r="X85" s="344">
        <f t="shared" si="50"/>
        <v>3.9117450377669409E-3</v>
      </c>
      <c r="Y85" s="322">
        <f t="shared" si="51"/>
        <v>4.5473104342063312E-3</v>
      </c>
      <c r="Z85" s="398">
        <f t="shared" si="52"/>
        <v>4.3005446786870544E-3</v>
      </c>
      <c r="AA85" s="322">
        <f t="shared" si="53"/>
        <v>6.6203349207570048E-3</v>
      </c>
      <c r="AB85" s="322">
        <f t="shared" si="54"/>
        <v>6.5579978582285788E-3</v>
      </c>
      <c r="AC85" s="398">
        <f t="shared" si="55"/>
        <v>6.5818116970068887E-3</v>
      </c>
      <c r="AE85" s="393">
        <f t="shared" si="56"/>
        <v>0.60820705513225615</v>
      </c>
      <c r="AF85" s="394">
        <f t="shared" si="56"/>
        <v>0.40702385146196385</v>
      </c>
      <c r="AG85" s="385">
        <f t="shared" si="56"/>
        <v>0.47807374691566934</v>
      </c>
      <c r="AI85" s="125">
        <f t="shared" si="77"/>
        <v>2.3117030299485264</v>
      </c>
      <c r="AJ85" s="363">
        <f t="shared" si="78"/>
        <v>1.9281397648610046</v>
      </c>
      <c r="AK85" s="362">
        <f t="shared" si="79"/>
        <v>2.0481559181973963</v>
      </c>
      <c r="AL85" s="363">
        <f t="shared" si="80"/>
        <v>2.6036387098095637</v>
      </c>
      <c r="AM85" s="363">
        <f t="shared" si="81"/>
        <v>2.4864657845267448</v>
      </c>
      <c r="AN85" s="362">
        <f t="shared" si="82"/>
        <v>2.5302202582522741</v>
      </c>
      <c r="AO85" s="383">
        <f t="shared" si="83"/>
        <v>0.12628597881257164</v>
      </c>
      <c r="AP85" s="384">
        <f t="shared" si="84"/>
        <v>0.28956719312616258</v>
      </c>
      <c r="AQ85" s="385">
        <f t="shared" si="85"/>
        <v>0.23536505974562122</v>
      </c>
    </row>
    <row r="86" spans="1:43" ht="19.5" customHeight="1">
      <c r="A86" s="8" t="s">
        <v>181</v>
      </c>
      <c r="B86" s="19">
        <v>556.5</v>
      </c>
      <c r="C86" s="370">
        <v>4450.9800000000005</v>
      </c>
      <c r="D86" s="374">
        <v>5007.4800000000005</v>
      </c>
      <c r="E86" s="19">
        <v>760.17</v>
      </c>
      <c r="F86" s="368">
        <v>3649.7799999999997</v>
      </c>
      <c r="G86" s="376">
        <v>4409.95</v>
      </c>
      <c r="H86" s="344">
        <f t="shared" si="43"/>
        <v>1.9834394036808154E-3</v>
      </c>
      <c r="I86" s="322">
        <f t="shared" si="44"/>
        <v>1.1650024976603656E-2</v>
      </c>
      <c r="J86" s="398">
        <f t="shared" si="45"/>
        <v>7.5569686032393472E-3</v>
      </c>
      <c r="K86" s="322">
        <f t="shared" si="46"/>
        <v>2.9087251039158365E-3</v>
      </c>
      <c r="L86" s="322">
        <f t="shared" si="47"/>
        <v>9.4993617865998248E-3</v>
      </c>
      <c r="M86" s="398">
        <f t="shared" si="48"/>
        <v>6.8312592300498066E-3</v>
      </c>
      <c r="N86" s="393">
        <f t="shared" si="49"/>
        <v>0.36598382749326136</v>
      </c>
      <c r="O86" s="394">
        <f t="shared" si="49"/>
        <v>-0.18000530220311048</v>
      </c>
      <c r="P86" s="385">
        <f t="shared" si="49"/>
        <v>-0.11932748608082321</v>
      </c>
      <c r="R86" s="400">
        <v>191.25800000000004</v>
      </c>
      <c r="S86" s="368">
        <v>1092.0180000000003</v>
      </c>
      <c r="T86" s="373">
        <v>1283.2760000000003</v>
      </c>
      <c r="U86" s="19">
        <v>257.40600000000001</v>
      </c>
      <c r="V86" s="119">
        <v>907.58500000000015</v>
      </c>
      <c r="W86" s="374">
        <v>1164.9910000000002</v>
      </c>
      <c r="X86" s="344">
        <f t="shared" si="50"/>
        <v>2.3663207495824351E-3</v>
      </c>
      <c r="Y86" s="322">
        <f t="shared" si="51"/>
        <v>8.5751719020748813E-3</v>
      </c>
      <c r="Z86" s="398">
        <f t="shared" si="52"/>
        <v>6.1645122687233071E-3</v>
      </c>
      <c r="AA86" s="322">
        <f t="shared" si="53"/>
        <v>3.3515069574764243E-3</v>
      </c>
      <c r="AB86" s="322">
        <f t="shared" si="54"/>
        <v>7.3049215267345195E-3</v>
      </c>
      <c r="AC86" s="398">
        <f t="shared" si="55"/>
        <v>5.7946486111117232E-3</v>
      </c>
      <c r="AE86" s="393">
        <f t="shared" si="56"/>
        <v>0.34585742818601029</v>
      </c>
      <c r="AF86" s="394">
        <f t="shared" si="56"/>
        <v>-0.16889190471219345</v>
      </c>
      <c r="AG86" s="385">
        <f t="shared" si="56"/>
        <v>-9.2174247784576391E-2</v>
      </c>
      <c r="AI86" s="125">
        <f t="shared" si="57"/>
        <v>3.4368014375561549</v>
      </c>
      <c r="AJ86" s="363">
        <f t="shared" si="57"/>
        <v>2.4534327271746901</v>
      </c>
      <c r="AK86" s="362">
        <f t="shared" si="57"/>
        <v>2.5627181736122759</v>
      </c>
      <c r="AL86" s="363">
        <f t="shared" si="57"/>
        <v>3.3861636212952368</v>
      </c>
      <c r="AM86" s="363">
        <f t="shared" si="57"/>
        <v>2.4866841289064006</v>
      </c>
      <c r="AN86" s="362">
        <f t="shared" si="57"/>
        <v>2.641732899465981</v>
      </c>
      <c r="AO86" s="383">
        <f t="shared" ref="AO86:AQ97" si="86">(AL86-AI86)/AI86</f>
        <v>-1.4733995309582276E-2</v>
      </c>
      <c r="AP86" s="384">
        <f t="shared" si="86"/>
        <v>1.3553011404556399E-2</v>
      </c>
      <c r="AQ86" s="385">
        <f t="shared" si="86"/>
        <v>3.0832389869202809E-2</v>
      </c>
    </row>
    <row r="87" spans="1:43" ht="19.5" customHeight="1">
      <c r="A87" s="8" t="s">
        <v>239</v>
      </c>
      <c r="B87" s="19">
        <v>140.18</v>
      </c>
      <c r="C87" s="370">
        <v>169.53</v>
      </c>
      <c r="D87" s="374">
        <v>309.71000000000004</v>
      </c>
      <c r="E87" s="19">
        <v>193.26000000000002</v>
      </c>
      <c r="F87" s="368">
        <v>180.20999999999998</v>
      </c>
      <c r="G87" s="376">
        <v>373.47</v>
      </c>
      <c r="H87" s="344">
        <f t="shared" si="43"/>
        <v>4.996200100772268E-4</v>
      </c>
      <c r="I87" s="322">
        <f t="shared" si="44"/>
        <v>4.4372896177552305E-4</v>
      </c>
      <c r="J87" s="398">
        <f t="shared" si="45"/>
        <v>4.6739452700944557E-4</v>
      </c>
      <c r="K87" s="322">
        <f t="shared" si="46"/>
        <v>7.3949276291194685E-4</v>
      </c>
      <c r="L87" s="322">
        <f t="shared" si="47"/>
        <v>4.6903648646306193E-4</v>
      </c>
      <c r="M87" s="398">
        <f t="shared" si="48"/>
        <v>5.785259208486948E-4</v>
      </c>
      <c r="N87" s="393">
        <f t="shared" si="49"/>
        <v>0.37865601369667579</v>
      </c>
      <c r="O87" s="394">
        <f t="shared" si="49"/>
        <v>6.2997699522208336E-2</v>
      </c>
      <c r="P87" s="385">
        <f t="shared" si="49"/>
        <v>0.20587000742630196</v>
      </c>
      <c r="R87" s="400">
        <v>59.846000000000011</v>
      </c>
      <c r="S87" s="368">
        <v>518.35799999999995</v>
      </c>
      <c r="T87" s="373">
        <v>578.20399999999995</v>
      </c>
      <c r="U87" s="19">
        <v>91.97</v>
      </c>
      <c r="V87" s="119">
        <v>1052.1419999999998</v>
      </c>
      <c r="W87" s="374">
        <v>1144.1119999999999</v>
      </c>
      <c r="X87" s="344">
        <f t="shared" si="50"/>
        <v>7.4043873500460324E-4</v>
      </c>
      <c r="Y87" s="322">
        <f t="shared" si="51"/>
        <v>4.0704539273306202E-3</v>
      </c>
      <c r="Z87" s="398">
        <f t="shared" si="52"/>
        <v>2.7775362835624528E-3</v>
      </c>
      <c r="AA87" s="322">
        <f t="shared" si="53"/>
        <v>1.1974782828648388E-3</v>
      </c>
      <c r="AB87" s="322">
        <f t="shared" si="54"/>
        <v>8.4684241641075041E-3</v>
      </c>
      <c r="AC87" s="398">
        <f t="shared" si="55"/>
        <v>5.6907967630275723E-3</v>
      </c>
      <c r="AE87" s="393">
        <f t="shared" si="56"/>
        <v>0.5367777295057311</v>
      </c>
      <c r="AF87" s="394">
        <f t="shared" si="56"/>
        <v>1.0297593555033393</v>
      </c>
      <c r="AG87" s="385">
        <f t="shared" si="56"/>
        <v>0.97873414919301827</v>
      </c>
      <c r="AI87" s="125">
        <f t="shared" si="57"/>
        <v>4.2692252817805683</v>
      </c>
      <c r="AJ87" s="363">
        <f t="shared" si="57"/>
        <v>30.576181206866039</v>
      </c>
      <c r="AK87" s="362">
        <f t="shared" si="57"/>
        <v>18.669206677214166</v>
      </c>
      <c r="AL87" s="363">
        <f t="shared" si="57"/>
        <v>4.7588740556762907</v>
      </c>
      <c r="AM87" s="363">
        <f t="shared" si="57"/>
        <v>58.384218411852835</v>
      </c>
      <c r="AN87" s="362">
        <f t="shared" si="57"/>
        <v>30.634642675449161</v>
      </c>
      <c r="AO87" s="383">
        <f t="shared" si="86"/>
        <v>0.11469265301724822</v>
      </c>
      <c r="AP87" s="384">
        <f t="shared" si="86"/>
        <v>0.90946730779912954</v>
      </c>
      <c r="AQ87" s="385">
        <f t="shared" si="86"/>
        <v>0.64091828887613378</v>
      </c>
    </row>
    <row r="88" spans="1:43" ht="19.5" customHeight="1">
      <c r="A88" s="8" t="s">
        <v>240</v>
      </c>
      <c r="B88" s="19">
        <v>1647.73</v>
      </c>
      <c r="C88" s="370">
        <v>838.18000000000006</v>
      </c>
      <c r="D88" s="374">
        <v>2485.91</v>
      </c>
      <c r="E88" s="19">
        <v>2771.1000000000004</v>
      </c>
      <c r="F88" s="368">
        <v>1372.1</v>
      </c>
      <c r="G88" s="376">
        <v>4143.2000000000007</v>
      </c>
      <c r="H88" s="344">
        <f t="shared" si="43"/>
        <v>5.8727270595273851E-3</v>
      </c>
      <c r="I88" s="322">
        <f t="shared" si="44"/>
        <v>2.1938579672093903E-3</v>
      </c>
      <c r="J88" s="398">
        <f t="shared" si="45"/>
        <v>3.7515764057926789E-3</v>
      </c>
      <c r="K88" s="322">
        <f t="shared" si="46"/>
        <v>1.0603375738928366E-2</v>
      </c>
      <c r="L88" s="322">
        <f t="shared" si="47"/>
        <v>3.5711945123798198E-3</v>
      </c>
      <c r="M88" s="398">
        <f t="shared" si="48"/>
        <v>6.4180485588141278E-3</v>
      </c>
      <c r="N88" s="393">
        <f t="shared" si="49"/>
        <v>0.68176825086634363</v>
      </c>
      <c r="O88" s="394">
        <f t="shared" si="49"/>
        <v>0.63699921257963665</v>
      </c>
      <c r="P88" s="385">
        <f t="shared" si="49"/>
        <v>0.66667337111963065</v>
      </c>
      <c r="R88" s="400">
        <v>406.85200000000003</v>
      </c>
      <c r="S88" s="368">
        <v>288.13200000000001</v>
      </c>
      <c r="T88" s="373">
        <v>694.98400000000004</v>
      </c>
      <c r="U88" s="19">
        <v>600.02599999999995</v>
      </c>
      <c r="V88" s="119">
        <v>502.30599999999998</v>
      </c>
      <c r="W88" s="374">
        <v>1102.3319999999999</v>
      </c>
      <c r="X88" s="344">
        <f t="shared" si="50"/>
        <v>5.0337362599687996E-3</v>
      </c>
      <c r="Y88" s="322">
        <f t="shared" si="51"/>
        <v>2.2625830622651265E-3</v>
      </c>
      <c r="Z88" s="398">
        <f t="shared" si="52"/>
        <v>3.3385159502448405E-3</v>
      </c>
      <c r="AA88" s="322">
        <f t="shared" si="53"/>
        <v>7.8125269561189273E-3</v>
      </c>
      <c r="AB88" s="322">
        <f t="shared" si="54"/>
        <v>4.0429336231955233E-3</v>
      </c>
      <c r="AC88" s="398">
        <f t="shared" si="55"/>
        <v>5.4829836391731834E-3</v>
      </c>
      <c r="AE88" s="393">
        <f t="shared" si="56"/>
        <v>0.47480164777363737</v>
      </c>
      <c r="AF88" s="394">
        <f t="shared" si="56"/>
        <v>0.74331903433148683</v>
      </c>
      <c r="AG88" s="385">
        <f t="shared" si="56"/>
        <v>0.58612572375766903</v>
      </c>
      <c r="AI88" s="125">
        <f t="shared" si="57"/>
        <v>2.4691666717241296</v>
      </c>
      <c r="AJ88" s="363">
        <f t="shared" si="57"/>
        <v>3.4375909709131687</v>
      </c>
      <c r="AK88" s="362">
        <f t="shared" si="57"/>
        <v>2.7956925230599659</v>
      </c>
      <c r="AL88" s="363">
        <f t="shared" si="57"/>
        <v>2.1652989787449024</v>
      </c>
      <c r="AM88" s="363">
        <f t="shared" si="57"/>
        <v>3.66085562276802</v>
      </c>
      <c r="AN88" s="362">
        <f t="shared" si="57"/>
        <v>2.6605811932805552</v>
      </c>
      <c r="AO88" s="383">
        <f t="shared" si="86"/>
        <v>-0.12306487709355295</v>
      </c>
      <c r="AP88" s="384">
        <f t="shared" si="86"/>
        <v>6.4947998102154333E-2</v>
      </c>
      <c r="AQ88" s="385">
        <f t="shared" si="86"/>
        <v>-4.8328394007910218E-2</v>
      </c>
    </row>
    <row r="89" spans="1:43" ht="19.5" customHeight="1">
      <c r="A89" s="8" t="s">
        <v>224</v>
      </c>
      <c r="B89" s="19">
        <v>242.49999999999997</v>
      </c>
      <c r="C89" s="370">
        <v>2374</v>
      </c>
      <c r="D89" s="374">
        <v>2616.5</v>
      </c>
      <c r="E89" s="19">
        <v>297.63000000000005</v>
      </c>
      <c r="F89" s="368">
        <v>3060.8200000000011</v>
      </c>
      <c r="G89" s="376">
        <v>3358.4500000000012</v>
      </c>
      <c r="H89" s="344">
        <f t="shared" si="43"/>
        <v>8.6430198632991492E-4</v>
      </c>
      <c r="I89" s="322">
        <f t="shared" si="44"/>
        <v>6.2137235607567492E-3</v>
      </c>
      <c r="J89" s="398">
        <f t="shared" si="45"/>
        <v>3.9486544829686289E-3</v>
      </c>
      <c r="K89" s="322">
        <f t="shared" si="46"/>
        <v>1.1388555884584641E-3</v>
      </c>
      <c r="L89" s="322">
        <f t="shared" si="47"/>
        <v>7.9664627850611503E-3</v>
      </c>
      <c r="M89" s="398">
        <f t="shared" si="48"/>
        <v>5.2024269121329677E-3</v>
      </c>
      <c r="N89" s="393">
        <f t="shared" si="49"/>
        <v>0.22734020618556736</v>
      </c>
      <c r="O89" s="394">
        <f t="shared" si="49"/>
        <v>0.28930918281381679</v>
      </c>
      <c r="P89" s="385">
        <f t="shared" si="49"/>
        <v>0.28356583221861309</v>
      </c>
      <c r="R89" s="400">
        <v>61.085999999999999</v>
      </c>
      <c r="S89" s="368">
        <v>538.26599999999996</v>
      </c>
      <c r="T89" s="373">
        <v>599.35199999999998</v>
      </c>
      <c r="U89" s="19">
        <v>71.063000000000002</v>
      </c>
      <c r="V89" s="119">
        <v>747.50500000000011</v>
      </c>
      <c r="W89" s="374">
        <v>818.5680000000001</v>
      </c>
      <c r="X89" s="344">
        <f t="shared" si="50"/>
        <v>7.5578051275759751E-4</v>
      </c>
      <c r="Y89" s="322">
        <f t="shared" si="51"/>
        <v>4.2267833305332297E-3</v>
      </c>
      <c r="Z89" s="398">
        <f t="shared" si="52"/>
        <v>2.8791255795977255E-3</v>
      </c>
      <c r="AA89" s="322">
        <f t="shared" si="53"/>
        <v>9.2526257709279168E-4</v>
      </c>
      <c r="AB89" s="322">
        <f t="shared" si="54"/>
        <v>6.0164781985617734E-3</v>
      </c>
      <c r="AC89" s="398">
        <f t="shared" si="55"/>
        <v>4.0715455521119917E-3</v>
      </c>
      <c r="AE89" s="393">
        <f t="shared" si="56"/>
        <v>0.16332711259535743</v>
      </c>
      <c r="AF89" s="394">
        <f t="shared" si="56"/>
        <v>0.38872787803799635</v>
      </c>
      <c r="AG89" s="385">
        <f t="shared" si="56"/>
        <v>0.36575501541665018</v>
      </c>
      <c r="AI89" s="125">
        <f t="shared" si="57"/>
        <v>2.5190103092783507</v>
      </c>
      <c r="AJ89" s="363">
        <f t="shared" si="57"/>
        <v>2.2673378264532436</v>
      </c>
      <c r="AK89" s="362">
        <f t="shared" si="57"/>
        <v>2.2906630995604815</v>
      </c>
      <c r="AL89" s="363">
        <f t="shared" si="57"/>
        <v>2.387628935255182</v>
      </c>
      <c r="AM89" s="363">
        <f t="shared" si="57"/>
        <v>2.4421723590410407</v>
      </c>
      <c r="AN89" s="362">
        <f t="shared" si="57"/>
        <v>2.4373386532477777</v>
      </c>
      <c r="AO89" s="383">
        <f t="shared" si="86"/>
        <v>-5.2155949318368186E-2</v>
      </c>
      <c r="AP89" s="384">
        <f t="shared" si="86"/>
        <v>7.7110049745558962E-2</v>
      </c>
      <c r="AQ89" s="385">
        <f t="shared" si="86"/>
        <v>6.4031918842818628E-2</v>
      </c>
    </row>
    <row r="90" spans="1:43" ht="19.5" customHeight="1">
      <c r="A90" s="8" t="s">
        <v>186</v>
      </c>
      <c r="B90" s="19">
        <v>299.66000000000003</v>
      </c>
      <c r="C90" s="370">
        <v>122.82000000000002</v>
      </c>
      <c r="D90" s="374">
        <v>422.48</v>
      </c>
      <c r="E90" s="19">
        <v>361.08000000000004</v>
      </c>
      <c r="F90" s="368">
        <v>967.99999999999989</v>
      </c>
      <c r="G90" s="376">
        <v>1329.08</v>
      </c>
      <c r="H90" s="344">
        <f t="shared" si="43"/>
        <v>1.0680277658706076E-3</v>
      </c>
      <c r="I90" s="322">
        <f t="shared" si="44"/>
        <v>3.2146989373721315E-4</v>
      </c>
      <c r="J90" s="398">
        <f t="shared" si="45"/>
        <v>6.3757979971893234E-4</v>
      </c>
      <c r="K90" s="322">
        <f t="shared" si="46"/>
        <v>1.3816415545495487E-3</v>
      </c>
      <c r="L90" s="322">
        <f t="shared" si="47"/>
        <v>2.51943465343901E-3</v>
      </c>
      <c r="M90" s="398">
        <f t="shared" si="48"/>
        <v>2.058819264951892E-3</v>
      </c>
      <c r="N90" s="393">
        <f t="shared" si="49"/>
        <v>0.20496562771140631</v>
      </c>
      <c r="O90" s="394">
        <f t="shared" si="49"/>
        <v>6.8814525321608837</v>
      </c>
      <c r="P90" s="385">
        <f t="shared" si="49"/>
        <v>2.1459003976519595</v>
      </c>
      <c r="R90" s="400">
        <v>75.616</v>
      </c>
      <c r="S90" s="368">
        <v>51.18099999999999</v>
      </c>
      <c r="T90" s="373">
        <v>126.797</v>
      </c>
      <c r="U90" s="19">
        <v>109.05999999999999</v>
      </c>
      <c r="V90" s="119">
        <v>709.41099999999994</v>
      </c>
      <c r="W90" s="374">
        <v>818.47099999999989</v>
      </c>
      <c r="X90" s="344">
        <f t="shared" si="50"/>
        <v>9.3555150529873456E-4</v>
      </c>
      <c r="Y90" s="322">
        <f t="shared" si="51"/>
        <v>4.0190351543664508E-4</v>
      </c>
      <c r="Z90" s="398">
        <f t="shared" si="52"/>
        <v>6.0909863672141374E-4</v>
      </c>
      <c r="AA90" s="322">
        <f t="shared" si="53"/>
        <v>1.4199954499210538E-3</v>
      </c>
      <c r="AB90" s="322">
        <f t="shared" si="54"/>
        <v>5.7098692521386548E-3</v>
      </c>
      <c r="AC90" s="398">
        <f t="shared" si="55"/>
        <v>4.0710630754960528E-3</v>
      </c>
      <c r="AE90" s="393">
        <f t="shared" si="56"/>
        <v>0.44228734659331342</v>
      </c>
      <c r="AF90" s="394">
        <f t="shared" si="56"/>
        <v>12.860827260116059</v>
      </c>
      <c r="AG90" s="385">
        <f t="shared" si="56"/>
        <v>5.4549713321293085</v>
      </c>
      <c r="AI90" s="125">
        <f t="shared" si="57"/>
        <v>2.5233931789361277</v>
      </c>
      <c r="AJ90" s="363">
        <f t="shared" si="57"/>
        <v>4.1671551864517165</v>
      </c>
      <c r="AK90" s="362">
        <f t="shared" si="57"/>
        <v>3.0012544972543074</v>
      </c>
      <c r="AL90" s="363">
        <f t="shared" si="57"/>
        <v>3.0203832945607618</v>
      </c>
      <c r="AM90" s="363">
        <f t="shared" si="57"/>
        <v>7.3286260330578514</v>
      </c>
      <c r="AN90" s="362">
        <f t="shared" si="57"/>
        <v>6.1581770849008333</v>
      </c>
      <c r="AO90" s="383">
        <f t="shared" si="86"/>
        <v>0.1969531025815672</v>
      </c>
      <c r="AP90" s="384">
        <f t="shared" si="86"/>
        <v>0.75866405380935431</v>
      </c>
      <c r="AQ90" s="385">
        <f t="shared" si="86"/>
        <v>1.0518676741791244</v>
      </c>
    </row>
    <row r="91" spans="1:43" ht="19.5" customHeight="1">
      <c r="A91" s="8" t="s">
        <v>183</v>
      </c>
      <c r="B91" s="19">
        <v>1453.38</v>
      </c>
      <c r="C91" s="370">
        <v>1452.5400000000004</v>
      </c>
      <c r="D91" s="374">
        <v>2905.9200000000005</v>
      </c>
      <c r="E91" s="19">
        <v>1224.9100000000001</v>
      </c>
      <c r="F91" s="368">
        <v>1429.3299999999997</v>
      </c>
      <c r="G91" s="376">
        <v>2654.24</v>
      </c>
      <c r="H91" s="344">
        <f t="shared" si="43"/>
        <v>5.1800380242976165E-3</v>
      </c>
      <c r="I91" s="322">
        <f t="shared" si="44"/>
        <v>3.8018879616434757E-3</v>
      </c>
      <c r="J91" s="398">
        <f t="shared" si="45"/>
        <v>4.385428639460425E-3</v>
      </c>
      <c r="K91" s="322">
        <f t="shared" si="46"/>
        <v>4.6870127300966203E-3</v>
      </c>
      <c r="L91" s="322">
        <f t="shared" si="47"/>
        <v>3.7201482780991526E-3</v>
      </c>
      <c r="M91" s="398">
        <f t="shared" si="48"/>
        <v>4.1115662306301422E-3</v>
      </c>
      <c r="N91" s="393">
        <f t="shared" si="49"/>
        <v>-0.15719908076346173</v>
      </c>
      <c r="O91" s="394">
        <f t="shared" si="49"/>
        <v>-1.597890591653291E-2</v>
      </c>
      <c r="P91" s="385">
        <f t="shared" si="49"/>
        <v>-8.6609404250633432E-2</v>
      </c>
      <c r="R91" s="400">
        <v>550.80399999999986</v>
      </c>
      <c r="S91" s="368">
        <v>452.96300000000014</v>
      </c>
      <c r="T91" s="373">
        <v>1003.7670000000001</v>
      </c>
      <c r="U91" s="19">
        <v>394.70700000000005</v>
      </c>
      <c r="V91" s="119">
        <v>370.17999999999995</v>
      </c>
      <c r="W91" s="374">
        <v>764.88699999999994</v>
      </c>
      <c r="X91" s="344">
        <f t="shared" si="50"/>
        <v>6.8147681882744929E-3</v>
      </c>
      <c r="Y91" s="322">
        <f t="shared" si="51"/>
        <v>3.5569336680160439E-3</v>
      </c>
      <c r="Z91" s="398">
        <f t="shared" si="52"/>
        <v>4.8218263151805123E-3</v>
      </c>
      <c r="AA91" s="322">
        <f t="shared" si="53"/>
        <v>5.1392090963872138E-3</v>
      </c>
      <c r="AB91" s="322">
        <f t="shared" si="54"/>
        <v>2.9794849526673353E-3</v>
      </c>
      <c r="AC91" s="398">
        <f t="shared" si="55"/>
        <v>3.8045370240692091E-3</v>
      </c>
      <c r="AE91" s="393">
        <f t="shared" si="56"/>
        <v>-0.28339845026542992</v>
      </c>
      <c r="AF91" s="394">
        <f t="shared" si="56"/>
        <v>-0.18275885668365885</v>
      </c>
      <c r="AG91" s="385">
        <f t="shared" si="56"/>
        <v>-0.23798351609487073</v>
      </c>
      <c r="AI91" s="125">
        <f t="shared" si="57"/>
        <v>3.7898140885384404</v>
      </c>
      <c r="AJ91" s="363">
        <f t="shared" si="57"/>
        <v>3.1184201467773693</v>
      </c>
      <c r="AK91" s="362">
        <f t="shared" si="57"/>
        <v>3.4542141559299635</v>
      </c>
      <c r="AL91" s="363">
        <f t="shared" si="57"/>
        <v>3.2223347021413824</v>
      </c>
      <c r="AM91" s="363">
        <f t="shared" si="57"/>
        <v>2.5898847711865001</v>
      </c>
      <c r="AN91" s="362">
        <f t="shared" si="57"/>
        <v>2.8817552293688586</v>
      </c>
      <c r="AO91" s="383">
        <f t="shared" si="86"/>
        <v>-0.14973805393602013</v>
      </c>
      <c r="AP91" s="384">
        <f t="shared" si="86"/>
        <v>-0.16948818655403669</v>
      </c>
      <c r="AQ91" s="385">
        <f t="shared" si="86"/>
        <v>-0.16572768818584849</v>
      </c>
    </row>
    <row r="92" spans="1:43" ht="19.5" customHeight="1">
      <c r="A92" s="8" t="s">
        <v>241</v>
      </c>
      <c r="B92" s="19">
        <v>2182.0800000000004</v>
      </c>
      <c r="C92" s="370">
        <v>2026.11</v>
      </c>
      <c r="D92" s="374">
        <v>4208.1900000000005</v>
      </c>
      <c r="E92" s="19">
        <v>1718.5700000000002</v>
      </c>
      <c r="F92" s="368">
        <v>1613.8700000000003</v>
      </c>
      <c r="G92" s="376">
        <v>3332.4400000000005</v>
      </c>
      <c r="H92" s="344">
        <f t="shared" si="43"/>
        <v>7.7772209415702329E-3</v>
      </c>
      <c r="I92" s="322">
        <f t="shared" si="44"/>
        <v>5.303153935840293E-3</v>
      </c>
      <c r="J92" s="398">
        <f t="shared" si="45"/>
        <v>6.3507312473471272E-3</v>
      </c>
      <c r="K92" s="322">
        <f t="shared" si="46"/>
        <v>6.5759602481505978E-3</v>
      </c>
      <c r="L92" s="322">
        <f t="shared" si="47"/>
        <v>4.2004545497372064E-3</v>
      </c>
      <c r="M92" s="398">
        <f t="shared" si="48"/>
        <v>5.1621359672076057E-3</v>
      </c>
      <c r="N92" s="393">
        <f t="shared" si="49"/>
        <v>-0.21241659334213234</v>
      </c>
      <c r="O92" s="394">
        <f t="shared" si="49"/>
        <v>-0.20346378034756235</v>
      </c>
      <c r="P92" s="385">
        <f t="shared" si="49"/>
        <v>-0.20810609787105619</v>
      </c>
      <c r="R92" s="400">
        <v>447.19800000000004</v>
      </c>
      <c r="S92" s="368">
        <v>428.36500000000001</v>
      </c>
      <c r="T92" s="373">
        <v>875.5630000000001</v>
      </c>
      <c r="U92" s="19">
        <v>360.48700000000008</v>
      </c>
      <c r="V92" s="119">
        <v>360.91900000000004</v>
      </c>
      <c r="W92" s="374">
        <v>721.40600000000018</v>
      </c>
      <c r="X92" s="344">
        <f t="shared" si="50"/>
        <v>5.532913167406151E-3</v>
      </c>
      <c r="Y92" s="322">
        <f t="shared" si="51"/>
        <v>3.3637756079408082E-3</v>
      </c>
      <c r="Z92" s="398">
        <f t="shared" si="52"/>
        <v>4.205968829417977E-3</v>
      </c>
      <c r="AA92" s="322">
        <f t="shared" si="53"/>
        <v>4.6936539497129202E-3</v>
      </c>
      <c r="AB92" s="322">
        <f t="shared" si="54"/>
        <v>2.9049455119988716E-3</v>
      </c>
      <c r="AC92" s="398">
        <f t="shared" si="55"/>
        <v>3.5882631504858529E-3</v>
      </c>
      <c r="AE92" s="393">
        <f t="shared" ref="AE92:AE93" si="87">(U92-R92)/R92</f>
        <v>-0.19389845213976795</v>
      </c>
      <c r="AF92" s="394">
        <f t="shared" ref="AF92:AF93" si="88">(V92-S92)/S92</f>
        <v>-0.15744983833879977</v>
      </c>
      <c r="AG92" s="385">
        <f t="shared" ref="AG92:AG93" si="89">(W92-T92)/T92</f>
        <v>-0.17606614258482817</v>
      </c>
      <c r="AI92" s="125">
        <f t="shared" ref="AI92" si="90">(R92/B92)*10</f>
        <v>2.0494115706115266</v>
      </c>
      <c r="AJ92" s="363">
        <f t="shared" ref="AJ92" si="91">(S92/C92)*10</f>
        <v>2.114223808184156</v>
      </c>
      <c r="AK92" s="362">
        <f t="shared" ref="AK92" si="92">(T92/D92)*10</f>
        <v>2.0806166071398868</v>
      </c>
      <c r="AL92" s="363">
        <f t="shared" si="57"/>
        <v>2.0975985848699792</v>
      </c>
      <c r="AM92" s="363">
        <f t="shared" si="57"/>
        <v>2.2363573274179456</v>
      </c>
      <c r="AN92" s="362">
        <f t="shared" si="57"/>
        <v>2.1647981659084636</v>
      </c>
      <c r="AO92" s="383">
        <f t="shared" ref="AO92" si="93">(AL92-AI92)/AI92</f>
        <v>2.3512609643398293E-2</v>
      </c>
      <c r="AP92" s="384">
        <f t="shared" ref="AP92" si="94">(AM92-AJ92)/AJ92</f>
        <v>5.776754512034675E-2</v>
      </c>
      <c r="AQ92" s="385">
        <f t="shared" ref="AQ92" si="95">(AN92-AK92)/AK92</f>
        <v>4.0459909086420644E-2</v>
      </c>
    </row>
    <row r="93" spans="1:43" ht="19.5" customHeight="1">
      <c r="A93" s="8" t="s">
        <v>179</v>
      </c>
      <c r="B93" s="19">
        <v>955.52999999999986</v>
      </c>
      <c r="C93" s="370">
        <v>710.5100000000001</v>
      </c>
      <c r="D93" s="374">
        <v>1666.04</v>
      </c>
      <c r="E93" s="19">
        <v>1013.43</v>
      </c>
      <c r="F93" s="368">
        <v>706.73</v>
      </c>
      <c r="G93" s="376">
        <v>1720.1599999999999</v>
      </c>
      <c r="H93" s="344">
        <f t="shared" si="43"/>
        <v>3.4056349566920561E-3</v>
      </c>
      <c r="I93" s="322">
        <f t="shared" si="44"/>
        <v>1.8596936508649025E-3</v>
      </c>
      <c r="J93" s="398">
        <f t="shared" si="45"/>
        <v>2.5142810299274049E-3</v>
      </c>
      <c r="K93" s="322">
        <f t="shared" si="46"/>
        <v>3.8778027047389747E-3</v>
      </c>
      <c r="L93" s="322">
        <f t="shared" si="47"/>
        <v>1.8394215419679253E-3</v>
      </c>
      <c r="M93" s="398">
        <f t="shared" si="48"/>
        <v>2.6646240608538588E-3</v>
      </c>
      <c r="N93" s="393">
        <f t="shared" si="49"/>
        <v>6.0594643810241544E-2</v>
      </c>
      <c r="O93" s="394">
        <f t="shared" si="49"/>
        <v>-5.3201221657683722E-3</v>
      </c>
      <c r="P93" s="385">
        <f t="shared" si="49"/>
        <v>3.2484214064488183E-2</v>
      </c>
      <c r="R93" s="400">
        <v>346.33299999999991</v>
      </c>
      <c r="S93" s="368">
        <v>237.41499999999994</v>
      </c>
      <c r="T93" s="373">
        <v>583.74799999999982</v>
      </c>
      <c r="U93" s="19">
        <v>376.25900000000007</v>
      </c>
      <c r="V93" s="119">
        <v>277.42700000000002</v>
      </c>
      <c r="W93" s="374">
        <v>653.68600000000015</v>
      </c>
      <c r="X93" s="344">
        <f t="shared" si="50"/>
        <v>4.2849708988127715E-3</v>
      </c>
      <c r="Y93" s="322">
        <f t="shared" si="51"/>
        <v>1.8643231495553249E-3</v>
      </c>
      <c r="Z93" s="398">
        <f t="shared" si="52"/>
        <v>2.8041681663513469E-3</v>
      </c>
      <c r="AA93" s="322">
        <f t="shared" si="53"/>
        <v>4.8990103428557304E-3</v>
      </c>
      <c r="AB93" s="322">
        <f t="shared" si="54"/>
        <v>2.2329395752435062E-3</v>
      </c>
      <c r="AC93" s="398">
        <f t="shared" si="55"/>
        <v>3.2514248367611237E-3</v>
      </c>
      <c r="AE93" s="393">
        <f t="shared" si="87"/>
        <v>8.6408167861567242E-2</v>
      </c>
      <c r="AF93" s="394">
        <f t="shared" si="88"/>
        <v>0.16853189562580331</v>
      </c>
      <c r="AG93" s="385">
        <f t="shared" si="89"/>
        <v>0.11980854752393216</v>
      </c>
      <c r="AI93" s="125">
        <f t="shared" si="57"/>
        <v>3.6245120509036868</v>
      </c>
      <c r="AJ93" s="363">
        <f t="shared" si="57"/>
        <v>3.3414730264176424</v>
      </c>
      <c r="AK93" s="362">
        <f t="shared" si="57"/>
        <v>3.5038054308419957</v>
      </c>
      <c r="AL93" s="363">
        <f t="shared" si="57"/>
        <v>3.7127280621256538</v>
      </c>
      <c r="AM93" s="363">
        <f t="shared" si="57"/>
        <v>3.9255019597300245</v>
      </c>
      <c r="AN93" s="362">
        <f t="shared" si="57"/>
        <v>3.8001464980001871</v>
      </c>
      <c r="AO93" s="383">
        <f t="shared" ref="AO93" si="96">(AL93-AI93)/AI93</f>
        <v>2.4338727526087931E-2</v>
      </c>
      <c r="AP93" s="384">
        <f t="shared" ref="AP93" si="97">(AM93-AJ93)/AJ93</f>
        <v>0.17478187873882473</v>
      </c>
      <c r="AQ93" s="385">
        <f t="shared" ref="AQ93" si="98">(AN93-AK93)/AK93</f>
        <v>8.457691872661377E-2</v>
      </c>
    </row>
    <row r="94" spans="1:43" ht="19.5" customHeight="1">
      <c r="A94" s="8" t="s">
        <v>245</v>
      </c>
      <c r="B94" s="19">
        <v>28.22</v>
      </c>
      <c r="C94" s="370">
        <v>1880.1500000000003</v>
      </c>
      <c r="D94" s="374">
        <v>1908.3700000000003</v>
      </c>
      <c r="E94" s="19">
        <v>21.060000000000002</v>
      </c>
      <c r="F94" s="368">
        <v>1808.2499999999998</v>
      </c>
      <c r="G94" s="376">
        <v>1829.3099999999997</v>
      </c>
      <c r="H94" s="344">
        <f t="shared" si="43"/>
        <v>1.0057980228548537E-4</v>
      </c>
      <c r="I94" s="322">
        <f t="shared" si="44"/>
        <v>4.9211172505294037E-3</v>
      </c>
      <c r="J94" s="398">
        <f t="shared" si="45"/>
        <v>2.8799899696781363E-3</v>
      </c>
      <c r="K94" s="322">
        <f t="shared" si="46"/>
        <v>8.0584278106828121E-5</v>
      </c>
      <c r="L94" s="322">
        <f t="shared" si="47"/>
        <v>4.7063716033895553E-3</v>
      </c>
      <c r="M94" s="398">
        <f t="shared" si="48"/>
        <v>2.8337035163941565E-3</v>
      </c>
      <c r="N94" s="393">
        <f t="shared" si="49"/>
        <v>-0.25372076541459948</v>
      </c>
      <c r="O94" s="394">
        <f t="shared" si="49"/>
        <v>-3.8241629657208488E-2</v>
      </c>
      <c r="P94" s="385">
        <f t="shared" si="49"/>
        <v>-4.1428024963712812E-2</v>
      </c>
      <c r="R94" s="400">
        <v>6.2680000000000007</v>
      </c>
      <c r="S94" s="368">
        <v>508.94900000000001</v>
      </c>
      <c r="T94" s="373">
        <v>515.21699999999998</v>
      </c>
      <c r="U94" s="19">
        <v>6.0559999999999992</v>
      </c>
      <c r="V94" s="119">
        <v>505.06199999999995</v>
      </c>
      <c r="W94" s="374">
        <v>511.11799999999994</v>
      </c>
      <c r="X94" s="344">
        <f t="shared" si="50"/>
        <v>7.7550212061104382E-5</v>
      </c>
      <c r="Y94" s="322">
        <f t="shared" si="51"/>
        <v>3.9965688884149413E-3</v>
      </c>
      <c r="Z94" s="398">
        <f t="shared" si="52"/>
        <v>2.4749637003690672E-3</v>
      </c>
      <c r="AA94" s="322">
        <f t="shared" si="53"/>
        <v>7.8851021866146176E-5</v>
      </c>
      <c r="AB94" s="322">
        <f t="shared" si="54"/>
        <v>4.065115968350721E-3</v>
      </c>
      <c r="AC94" s="398">
        <f t="shared" si="55"/>
        <v>2.5422936390188432E-3</v>
      </c>
      <c r="AE94" s="393">
        <f t="shared" si="56"/>
        <v>-3.3822590938098515E-2</v>
      </c>
      <c r="AF94" s="394">
        <f t="shared" si="56"/>
        <v>-7.6373074708861932E-3</v>
      </c>
      <c r="AG94" s="385">
        <f t="shared" si="56"/>
        <v>-7.9558710213367308E-3</v>
      </c>
      <c r="AI94" s="125">
        <f t="shared" si="57"/>
        <v>2.2211197732104893</v>
      </c>
      <c r="AJ94" s="363">
        <f t="shared" si="57"/>
        <v>2.7069595510996458</v>
      </c>
      <c r="AK94" s="362">
        <f t="shared" si="57"/>
        <v>2.6997752008258353</v>
      </c>
      <c r="AL94" s="363">
        <f t="shared" si="57"/>
        <v>2.8755935422602081</v>
      </c>
      <c r="AM94" s="363">
        <f t="shared" si="57"/>
        <v>2.7930982994608051</v>
      </c>
      <c r="AN94" s="362">
        <f t="shared" si="57"/>
        <v>2.7940480290382714</v>
      </c>
      <c r="AO94" s="383">
        <f t="shared" si="86"/>
        <v>0.2946593771950074</v>
      </c>
      <c r="AP94" s="384">
        <f t="shared" si="86"/>
        <v>3.1821217397270396E-2</v>
      </c>
      <c r="AQ94" s="385">
        <f t="shared" si="86"/>
        <v>3.4918769601113064E-2</v>
      </c>
    </row>
    <row r="95" spans="1:43" ht="19.5" customHeight="1">
      <c r="A95" s="8" t="s">
        <v>246</v>
      </c>
      <c r="B95" s="19">
        <v>919.15999999999985</v>
      </c>
      <c r="C95" s="370">
        <v>237.77000000000004</v>
      </c>
      <c r="D95" s="374">
        <v>1156.9299999999998</v>
      </c>
      <c r="E95" s="19">
        <v>942.12</v>
      </c>
      <c r="F95" s="368">
        <v>652.72</v>
      </c>
      <c r="G95" s="376">
        <v>1594.8400000000001</v>
      </c>
      <c r="H95" s="344">
        <f t="shared" si="43"/>
        <v>3.276007479402081E-3</v>
      </c>
      <c r="I95" s="322">
        <f t="shared" si="44"/>
        <v>6.2234079656324026E-4</v>
      </c>
      <c r="J95" s="398">
        <f t="shared" si="45"/>
        <v>1.7459647739273439E-3</v>
      </c>
      <c r="K95" s="322">
        <f t="shared" si="46"/>
        <v>3.6049411248815239E-3</v>
      </c>
      <c r="L95" s="322">
        <f t="shared" si="47"/>
        <v>1.698848540281726E-3</v>
      </c>
      <c r="M95" s="398">
        <f t="shared" si="48"/>
        <v>2.4704963708097904E-3</v>
      </c>
      <c r="N95" s="393">
        <f t="shared" si="49"/>
        <v>2.4979328952522036E-2</v>
      </c>
      <c r="O95" s="394">
        <f t="shared" si="49"/>
        <v>1.7451739075577235</v>
      </c>
      <c r="P95" s="385">
        <f t="shared" si="49"/>
        <v>0.37851036795657506</v>
      </c>
      <c r="R95" s="400">
        <v>260.45500000000004</v>
      </c>
      <c r="S95" s="368">
        <v>88.83</v>
      </c>
      <c r="T95" s="373">
        <v>349.28500000000003</v>
      </c>
      <c r="U95" s="19">
        <v>256.572</v>
      </c>
      <c r="V95" s="119">
        <v>222.65299999999996</v>
      </c>
      <c r="W95" s="374">
        <v>479.22499999999997</v>
      </c>
      <c r="X95" s="344">
        <f t="shared" si="50"/>
        <v>3.2224538102065959E-3</v>
      </c>
      <c r="Y95" s="322">
        <f t="shared" si="51"/>
        <v>6.9754575479645162E-4</v>
      </c>
      <c r="Z95" s="398">
        <f t="shared" si="52"/>
        <v>1.6778710641989875E-3</v>
      </c>
      <c r="AA95" s="322">
        <f t="shared" si="53"/>
        <v>3.3406480155615684E-3</v>
      </c>
      <c r="AB95" s="322">
        <f t="shared" si="54"/>
        <v>1.792077538403588E-3</v>
      </c>
      <c r="AC95" s="398">
        <f t="shared" si="55"/>
        <v>2.3836583120899774E-3</v>
      </c>
      <c r="AE95" s="393">
        <f t="shared" si="56"/>
        <v>-1.4908525465051689E-2</v>
      </c>
      <c r="AF95" s="394">
        <f t="shared" si="56"/>
        <v>1.5065068107621298</v>
      </c>
      <c r="AG95" s="385">
        <f t="shared" si="56"/>
        <v>0.37201712068940818</v>
      </c>
      <c r="AI95" s="125">
        <f t="shared" si="57"/>
        <v>2.8336198267983819</v>
      </c>
      <c r="AJ95" s="363">
        <f t="shared" si="57"/>
        <v>3.7359633259031835</v>
      </c>
      <c r="AK95" s="362">
        <f t="shared" si="57"/>
        <v>3.0190677050469783</v>
      </c>
      <c r="AL95" s="363">
        <f t="shared" si="57"/>
        <v>2.7233473442873519</v>
      </c>
      <c r="AM95" s="363">
        <f t="shared" si="57"/>
        <v>3.4111563917146706</v>
      </c>
      <c r="AN95" s="362">
        <f t="shared" si="57"/>
        <v>3.0048468811918432</v>
      </c>
      <c r="AO95" s="383">
        <f t="shared" si="86"/>
        <v>-3.8915764728969786E-2</v>
      </c>
      <c r="AP95" s="384">
        <f t="shared" si="86"/>
        <v>-8.6940610989533623E-2</v>
      </c>
      <c r="AQ95" s="385">
        <f t="shared" si="86"/>
        <v>-4.7103361846977327E-3</v>
      </c>
    </row>
    <row r="96" spans="1:43" ht="19.5" customHeight="1" thickBot="1">
      <c r="A96" s="8" t="s">
        <v>17</v>
      </c>
      <c r="B96" s="19">
        <f>B97-SUM(B69:B95)</f>
        <v>4346.5899999999092</v>
      </c>
      <c r="C96" s="370">
        <f t="shared" ref="C96:G96" si="99">C97-SUM(C69:C95)</f>
        <v>12764.969999999914</v>
      </c>
      <c r="D96" s="375">
        <f t="shared" si="99"/>
        <v>17111.559999999939</v>
      </c>
      <c r="E96" s="21">
        <f t="shared" si="99"/>
        <v>4721.4300000000221</v>
      </c>
      <c r="F96" s="119">
        <f t="shared" si="99"/>
        <v>11424.619999999937</v>
      </c>
      <c r="G96" s="374">
        <f t="shared" si="99"/>
        <v>16146.049999999581</v>
      </c>
      <c r="H96" s="344">
        <f t="shared" si="43"/>
        <v>1.5491820085615123E-2</v>
      </c>
      <c r="I96" s="322">
        <f t="shared" si="44"/>
        <v>3.3411118298800564E-2</v>
      </c>
      <c r="J96" s="398">
        <f t="shared" si="45"/>
        <v>2.5823672120996153E-2</v>
      </c>
      <c r="K96" s="322">
        <f t="shared" si="46"/>
        <v>1.8066145687650675E-2</v>
      </c>
      <c r="L96" s="322">
        <f t="shared" si="47"/>
        <v>2.9735106952863868E-2</v>
      </c>
      <c r="M96" s="398">
        <f t="shared" si="48"/>
        <v>2.5011134614075628E-2</v>
      </c>
      <c r="N96" s="395">
        <f t="shared" si="49"/>
        <v>8.6237717383079782E-2</v>
      </c>
      <c r="O96" s="396">
        <f t="shared" si="49"/>
        <v>-0.1050022052539086</v>
      </c>
      <c r="P96" s="387">
        <f t="shared" si="49"/>
        <v>-5.6424428865653513E-2</v>
      </c>
      <c r="R96" s="19">
        <f t="shared" ref="R96:W96" si="100">R97-SUM(R69:R95)</f>
        <v>1441.8680000000022</v>
      </c>
      <c r="S96" s="119">
        <f t="shared" si="100"/>
        <v>3782.2900000000081</v>
      </c>
      <c r="T96" s="374">
        <f t="shared" si="100"/>
        <v>5224.158000000054</v>
      </c>
      <c r="U96" s="119">
        <f t="shared" si="100"/>
        <v>1515.0219999999681</v>
      </c>
      <c r="V96" s="123">
        <f t="shared" si="100"/>
        <v>3610.059999999954</v>
      </c>
      <c r="W96" s="375">
        <f t="shared" si="100"/>
        <v>5125.0820000002277</v>
      </c>
      <c r="X96" s="344">
        <f t="shared" si="50"/>
        <v>1.7839369681576359E-2</v>
      </c>
      <c r="Y96" s="322">
        <f t="shared" si="51"/>
        <v>2.9700780512316522E-2</v>
      </c>
      <c r="Z96" s="398">
        <f t="shared" si="52"/>
        <v>2.5095447966570979E-2</v>
      </c>
      <c r="AA96" s="322">
        <f t="shared" si="53"/>
        <v>1.9726062227491743E-2</v>
      </c>
      <c r="AB96" s="322">
        <f t="shared" si="54"/>
        <v>2.9056457529380585E-2</v>
      </c>
      <c r="AC96" s="398">
        <f t="shared" si="55"/>
        <v>2.5492084739826323E-2</v>
      </c>
      <c r="AE96" s="395">
        <f t="shared" si="56"/>
        <v>5.0735573575365969E-2</v>
      </c>
      <c r="AF96" s="396">
        <f t="shared" si="56"/>
        <v>-4.553590549641983E-2</v>
      </c>
      <c r="AG96" s="387">
        <f t="shared" si="56"/>
        <v>-1.8964970048728481E-2</v>
      </c>
      <c r="AI96" s="125">
        <f t="shared" si="57"/>
        <v>3.3172394911874186</v>
      </c>
      <c r="AJ96" s="363">
        <f t="shared" si="57"/>
        <v>2.9630230231642014</v>
      </c>
      <c r="AK96" s="362">
        <f t="shared" si="57"/>
        <v>3.0529992589805213</v>
      </c>
      <c r="AL96" s="363">
        <f t="shared" si="57"/>
        <v>3.2088202091314728</v>
      </c>
      <c r="AM96" s="363">
        <f t="shared" si="57"/>
        <v>3.1598950337078819</v>
      </c>
      <c r="AN96" s="362">
        <f t="shared" si="57"/>
        <v>3.1742017397446194</v>
      </c>
      <c r="AO96" s="386">
        <f t="shared" si="86"/>
        <v>-3.2683585958738437E-2</v>
      </c>
      <c r="AP96" s="384">
        <f t="shared" si="86"/>
        <v>6.6442956738635678E-2</v>
      </c>
      <c r="AQ96" s="385">
        <f t="shared" si="86"/>
        <v>3.9699479260460385E-2</v>
      </c>
    </row>
    <row r="97" spans="1:43" ht="25.5" customHeight="1" thickBot="1">
      <c r="A97" s="12" t="s">
        <v>18</v>
      </c>
      <c r="B97" s="17">
        <v>280573.22999999986</v>
      </c>
      <c r="C97" s="371">
        <v>382057.55000000005</v>
      </c>
      <c r="D97" s="18">
        <v>662630.78000000014</v>
      </c>
      <c r="E97" s="17">
        <v>261341.30000000005</v>
      </c>
      <c r="F97" s="372">
        <v>384213.18</v>
      </c>
      <c r="G97" s="377">
        <v>645554.47999999952</v>
      </c>
      <c r="H97" s="333">
        <f t="shared" ref="H97:M97" si="101">SUM(H69:H96)</f>
        <v>0.99999999999999989</v>
      </c>
      <c r="I97" s="337">
        <f t="shared" si="101"/>
        <v>0.99999999999999967</v>
      </c>
      <c r="J97" s="334">
        <f t="shared" si="101"/>
        <v>0.99999999999999978</v>
      </c>
      <c r="K97" s="337">
        <f t="shared" si="101"/>
        <v>0.99999999999999978</v>
      </c>
      <c r="L97" s="337">
        <f t="shared" si="101"/>
        <v>0.99999999999999989</v>
      </c>
      <c r="M97" s="334">
        <f t="shared" si="101"/>
        <v>1</v>
      </c>
      <c r="N97" s="388">
        <f t="shared" si="49"/>
        <v>-6.8545135257557635E-2</v>
      </c>
      <c r="O97" s="389">
        <f t="shared" si="49"/>
        <v>5.6421604546224675E-3</v>
      </c>
      <c r="P97" s="390">
        <f t="shared" si="49"/>
        <v>-2.5770459983764451E-2</v>
      </c>
      <c r="R97" s="17">
        <v>80825.053</v>
      </c>
      <c r="S97" s="371">
        <v>127346.485</v>
      </c>
      <c r="T97" s="18">
        <v>208171.53800000003</v>
      </c>
      <c r="U97" s="17">
        <v>76803.062999999966</v>
      </c>
      <c r="V97" s="372">
        <v>124242.94999999994</v>
      </c>
      <c r="W97" s="377">
        <v>201046.01300000012</v>
      </c>
      <c r="X97" s="333">
        <f t="shared" ref="X97:AC97" si="102">SUM(X69:X96)</f>
        <v>1</v>
      </c>
      <c r="Y97" s="337">
        <f t="shared" si="102"/>
        <v>1</v>
      </c>
      <c r="Z97" s="334">
        <f t="shared" si="102"/>
        <v>1</v>
      </c>
      <c r="AA97" s="337">
        <f t="shared" si="102"/>
        <v>1</v>
      </c>
      <c r="AB97" s="337">
        <f t="shared" si="102"/>
        <v>0.99999999999999989</v>
      </c>
      <c r="AC97" s="334">
        <f t="shared" si="102"/>
        <v>1.0000000000000007</v>
      </c>
      <c r="AE97" s="388">
        <f t="shared" si="56"/>
        <v>-4.9761674761908715E-2</v>
      </c>
      <c r="AF97" s="389">
        <f t="shared" si="56"/>
        <v>-2.4370794372534598E-2</v>
      </c>
      <c r="AG97" s="390">
        <f t="shared" si="56"/>
        <v>-3.4229102923762356E-2</v>
      </c>
      <c r="AI97" s="172">
        <f t="shared" si="57"/>
        <v>2.8807114990977594</v>
      </c>
      <c r="AJ97" s="432">
        <f t="shared" si="57"/>
        <v>3.3331754600844814</v>
      </c>
      <c r="AK97" s="433">
        <f t="shared" si="57"/>
        <v>3.1415917322766078</v>
      </c>
      <c r="AL97" s="432">
        <f t="shared" si="57"/>
        <v>2.9388031283229994</v>
      </c>
      <c r="AM97" s="432">
        <f t="shared" si="57"/>
        <v>3.2336982817715922</v>
      </c>
      <c r="AN97" s="433">
        <f t="shared" si="57"/>
        <v>3.114315200786776</v>
      </c>
      <c r="AO97" s="388">
        <f t="shared" si="86"/>
        <v>2.016572268463342E-2</v>
      </c>
      <c r="AP97" s="389">
        <f t="shared" si="86"/>
        <v>-2.9844566991492204E-2</v>
      </c>
      <c r="AQ97" s="390">
        <f t="shared" si="86"/>
        <v>-8.6823921802421395E-3</v>
      </c>
    </row>
  </sheetData>
  <mergeCells count="66"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H38:J38"/>
    <mergeCell ref="K38:M38"/>
    <mergeCell ref="N38:P38"/>
    <mergeCell ref="AE38:AG38"/>
    <mergeCell ref="AI38:AK38"/>
    <mergeCell ref="AL38:AN38"/>
    <mergeCell ref="AO38:AQ38"/>
    <mergeCell ref="AE37:AG37"/>
    <mergeCell ref="AI37:AN37"/>
    <mergeCell ref="AO37:AQ37"/>
    <mergeCell ref="X66:AC66"/>
    <mergeCell ref="X67:Z67"/>
    <mergeCell ref="AA67:AC67"/>
    <mergeCell ref="X38:Z38"/>
    <mergeCell ref="AA38:AC38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AE67:AG67"/>
    <mergeCell ref="AI67:AK67"/>
    <mergeCell ref="AL67:AN67"/>
    <mergeCell ref="AO67:AQ67"/>
    <mergeCell ref="AE66:AG66"/>
    <mergeCell ref="AI66:AN66"/>
    <mergeCell ref="AO66:AQ6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ignoredErrors>
    <ignoredError sqref="H40:M63 N40:P63 H69:P83 H7:P33 H96:P97 H86:P94 H84:M84 H85:M85 H95:M95 O95:P95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0606E71C-EDE1-4213-824B-565C773162C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0E6C994C-E575-4AF5-A36B-164B850DF6A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65" id="{0938FFB9-17A2-4930-8F32-8AC3CBB6681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AC08D7D1-0D92-4106-9DE1-A0ECDD539A7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6AF36EE7-0850-484D-B772-930933B86E1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67" id="{DE3B7AEB-D587-4A2F-9CB3-B073A2E42CA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7C0447B2-1761-4B42-B1BD-3402DF69F30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BE63AD38-9F72-4D83-8078-C84356715C8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69" id="{FEB4B1F4-9009-40C8-9633-7E7F89C0150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28AE5788-4DC8-4068-BD0B-99D38192DD5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381280A3-80B1-4C68-9228-4AEECE25003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71" id="{611E7313-8E2E-4B7E-BA52-567AD9693D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75DBB-21C7-4A7D-861C-587FDB27BCC4}">
  <sheetPr>
    <pageSetUpPr fitToPage="1"/>
  </sheetPr>
  <dimension ref="A1:AG57"/>
  <sheetViews>
    <sheetView showGridLines="0" topLeftCell="A22" workbookViewId="0">
      <selection activeCell="E27" sqref="E27:J3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143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54"/>
      <c r="C5" s="454"/>
      <c r="D5" s="454"/>
      <c r="E5" s="440" t="s">
        <v>202</v>
      </c>
      <c r="F5" s="503"/>
      <c r="G5" s="503"/>
      <c r="H5" s="503"/>
      <c r="I5" s="503"/>
      <c r="J5" s="441"/>
      <c r="L5" s="504" t="s">
        <v>127</v>
      </c>
      <c r="M5" s="503"/>
      <c r="N5" s="503"/>
      <c r="O5" s="503"/>
      <c r="P5" s="503"/>
      <c r="Q5" s="441"/>
      <c r="S5" s="497" t="s">
        <v>152</v>
      </c>
      <c r="T5" s="497"/>
      <c r="U5" s="497"/>
    </row>
    <row r="6" spans="1:33" ht="18.75" customHeight="1">
      <c r="A6" s="480"/>
      <c r="B6" s="455"/>
      <c r="C6" s="455"/>
      <c r="D6" s="455"/>
      <c r="E6" s="505">
        <v>2025</v>
      </c>
      <c r="F6" s="499"/>
      <c r="G6" s="500"/>
      <c r="H6" s="506">
        <v>2026</v>
      </c>
      <c r="I6" s="507"/>
      <c r="J6" s="508"/>
      <c r="L6" s="498">
        <f>E6</f>
        <v>2025</v>
      </c>
      <c r="M6" s="499"/>
      <c r="N6" s="500"/>
      <c r="O6" s="505">
        <f>H6</f>
        <v>2026</v>
      </c>
      <c r="P6" s="499"/>
      <c r="Q6" s="509"/>
      <c r="S6" s="501" t="s">
        <v>126</v>
      </c>
      <c r="T6" s="502" t="s">
        <v>125</v>
      </c>
      <c r="U6" s="455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1" t="s">
        <v>29</v>
      </c>
      <c r="I7" s="352" t="s">
        <v>30</v>
      </c>
      <c r="J7" s="353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7"/>
      <c r="T7" s="445"/>
      <c r="U7" s="491"/>
    </row>
    <row r="8" spans="1:33" ht="24" customHeight="1" thickBot="1">
      <c r="A8" s="12" t="s">
        <v>20</v>
      </c>
      <c r="B8" s="13"/>
      <c r="C8" s="13"/>
      <c r="D8" s="13"/>
      <c r="E8" s="17">
        <v>128720.36000000012</v>
      </c>
      <c r="F8" s="339">
        <v>66888.199999999983</v>
      </c>
      <c r="G8" s="162">
        <v>195608.56000000006</v>
      </c>
      <c r="H8" s="17">
        <v>118731.16000000003</v>
      </c>
      <c r="I8" s="339">
        <v>62739.529999999984</v>
      </c>
      <c r="J8" s="18">
        <v>181470.69</v>
      </c>
      <c r="L8" s="333">
        <f t="shared" ref="L8:Q8" si="0">E8/E16</f>
        <v>0.36375959638623173</v>
      </c>
      <c r="M8" s="342">
        <f t="shared" si="0"/>
        <v>0.34796862839758452</v>
      </c>
      <c r="N8" s="337">
        <f t="shared" si="0"/>
        <v>0.35820110122973903</v>
      </c>
      <c r="O8" s="333">
        <f t="shared" si="0"/>
        <v>0.36502199318261314</v>
      </c>
      <c r="P8" s="342">
        <f t="shared" si="0"/>
        <v>0.3472255782201481</v>
      </c>
      <c r="Q8" s="334">
        <f t="shared" si="0"/>
        <v>0.35866654109663154</v>
      </c>
      <c r="S8" s="324">
        <f t="shared" ref="S8:U18" si="1">(H8-E8)/E8</f>
        <v>-7.7603884886587288E-2</v>
      </c>
      <c r="T8" s="328">
        <f t="shared" si="1"/>
        <v>-6.2023944432650295E-2</v>
      </c>
      <c r="U8" s="164">
        <f t="shared" si="1"/>
        <v>-7.2276335964029645E-2</v>
      </c>
    </row>
    <row r="9" spans="1:33" s="3" customFormat="1" ht="24" customHeight="1">
      <c r="A9" s="46"/>
      <c r="B9" s="177" t="s">
        <v>33</v>
      </c>
      <c r="C9" s="177"/>
      <c r="D9" s="178"/>
      <c r="E9" s="39">
        <v>128276.34000000011</v>
      </c>
      <c r="F9" s="153">
        <v>61770.929999999978</v>
      </c>
      <c r="G9" s="112">
        <v>190047.27000000008</v>
      </c>
      <c r="H9" s="39">
        <v>118409.63000000003</v>
      </c>
      <c r="I9" s="153">
        <v>60581.229999999981</v>
      </c>
      <c r="J9" s="20">
        <v>178990.86000000002</v>
      </c>
      <c r="K9"/>
      <c r="L9" s="344">
        <f t="shared" ref="L9:Q9" si="2">E9/E8</f>
        <v>0.99655050685066449</v>
      </c>
      <c r="M9" s="345">
        <f t="shared" si="2"/>
        <v>0.92349517553170801</v>
      </c>
      <c r="N9" s="346">
        <f t="shared" si="2"/>
        <v>0.97156929124165126</v>
      </c>
      <c r="O9" s="344">
        <f t="shared" si="2"/>
        <v>0.99729194930799969</v>
      </c>
      <c r="P9" s="345">
        <f t="shared" si="2"/>
        <v>0.96559904098739657</v>
      </c>
      <c r="Q9" s="346">
        <f t="shared" si="2"/>
        <v>0.98633481803590439</v>
      </c>
      <c r="R9"/>
      <c r="S9" s="325">
        <f t="shared" si="1"/>
        <v>-7.6917613957492637E-2</v>
      </c>
      <c r="T9" s="329">
        <f t="shared" si="1"/>
        <v>-1.9259868679328569E-2</v>
      </c>
      <c r="U9" s="209">
        <f t="shared" si="1"/>
        <v>-5.8177157714499439E-2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443.61000000000007</v>
      </c>
      <c r="F10" s="154">
        <v>5117.0599999999977</v>
      </c>
      <c r="G10" s="119">
        <v>5560.6699999999973</v>
      </c>
      <c r="H10" s="19">
        <v>303.53000000000009</v>
      </c>
      <c r="I10" s="154">
        <v>2158.3000000000006</v>
      </c>
      <c r="J10" s="20">
        <v>2461.8300000000008</v>
      </c>
      <c r="L10" s="344">
        <f t="shared" ref="L10:Q10" si="3">E10/E8</f>
        <v>3.4463079500399135E-3</v>
      </c>
      <c r="M10" s="345">
        <f t="shared" si="3"/>
        <v>7.6501684901073716E-2</v>
      </c>
      <c r="N10" s="346">
        <f t="shared" si="3"/>
        <v>2.8427539162907776E-2</v>
      </c>
      <c r="O10" s="344">
        <f t="shared" si="3"/>
        <v>2.5564476924170537E-3</v>
      </c>
      <c r="P10" s="345">
        <f t="shared" si="3"/>
        <v>3.4400959012603399E-2</v>
      </c>
      <c r="Q10" s="346">
        <f t="shared" si="3"/>
        <v>1.3565992392490494E-2</v>
      </c>
      <c r="S10" s="325">
        <f t="shared" si="1"/>
        <v>-0.31577286355131751</v>
      </c>
      <c r="T10" s="329">
        <f t="shared" si="1"/>
        <v>-0.57821483429938259</v>
      </c>
      <c r="U10" s="209">
        <f t="shared" si="1"/>
        <v>-0.5572781697169582</v>
      </c>
    </row>
    <row r="11" spans="1:33" ht="24" customHeight="1" thickBot="1">
      <c r="A11" s="8"/>
      <c r="B11" t="s">
        <v>36</v>
      </c>
      <c r="E11" s="19">
        <v>0.41000000000000003</v>
      </c>
      <c r="F11" s="154">
        <v>0.21</v>
      </c>
      <c r="G11" s="119">
        <v>0.62</v>
      </c>
      <c r="H11" s="19">
        <v>18</v>
      </c>
      <c r="I11" s="154"/>
      <c r="J11" s="20">
        <v>18</v>
      </c>
      <c r="L11" s="344">
        <f t="shared" ref="L11:Q11" si="4">E11/E8</f>
        <v>3.1851992955892885E-6</v>
      </c>
      <c r="M11" s="345">
        <f t="shared" si="4"/>
        <v>3.1395672181341411E-6</v>
      </c>
      <c r="N11" s="346">
        <f t="shared" si="4"/>
        <v>3.1695954410175086E-6</v>
      </c>
      <c r="O11" s="344">
        <f t="shared" si="4"/>
        <v>1.5160299958326016E-4</v>
      </c>
      <c r="P11" s="345">
        <f t="shared" si="4"/>
        <v>0</v>
      </c>
      <c r="Q11" s="346">
        <f t="shared" si="4"/>
        <v>9.9189571605199712E-5</v>
      </c>
      <c r="S11" s="325">
        <f t="shared" ref="S11" si="5">(H11-E11)/E11</f>
        <v>42.90243902439024</v>
      </c>
      <c r="T11" s="329">
        <f t="shared" ref="T11" si="6">(I11-F11)/F11</f>
        <v>-1</v>
      </c>
      <c r="U11" s="209">
        <f t="shared" ref="U11" si="7">(J11-G11)/G11</f>
        <v>28.032258064516128</v>
      </c>
    </row>
    <row r="12" spans="1:33" ht="24" customHeight="1" thickBot="1">
      <c r="A12" s="12" t="s">
        <v>21</v>
      </c>
      <c r="B12" s="13"/>
      <c r="C12" s="13"/>
      <c r="D12" s="13"/>
      <c r="E12" s="17">
        <v>225140.70999999996</v>
      </c>
      <c r="F12" s="339">
        <v>125336.59999999995</v>
      </c>
      <c r="G12" s="162">
        <v>350477.30999999988</v>
      </c>
      <c r="H12" s="17">
        <v>206540.08999999991</v>
      </c>
      <c r="I12" s="339">
        <v>117948.57000000014</v>
      </c>
      <c r="J12" s="18">
        <v>324488.66000000003</v>
      </c>
      <c r="L12" s="333">
        <f t="shared" ref="L12:Q12" si="8">E12/E16</f>
        <v>0.63624040361376832</v>
      </c>
      <c r="M12" s="342">
        <f t="shared" si="8"/>
        <v>0.65203137160241542</v>
      </c>
      <c r="N12" s="334">
        <f t="shared" si="8"/>
        <v>0.64179889877026108</v>
      </c>
      <c r="O12" s="333">
        <f t="shared" si="8"/>
        <v>0.63497800681738681</v>
      </c>
      <c r="P12" s="342">
        <f t="shared" si="8"/>
        <v>0.6527744217798519</v>
      </c>
      <c r="Q12" s="334">
        <f t="shared" si="8"/>
        <v>0.64133345890336846</v>
      </c>
      <c r="S12" s="326">
        <f t="shared" si="1"/>
        <v>-8.2617754914249206E-2</v>
      </c>
      <c r="T12" s="330">
        <f t="shared" si="1"/>
        <v>-5.8945511526559781E-2</v>
      </c>
      <c r="U12" s="327">
        <f t="shared" si="1"/>
        <v>-7.4152161234060654E-2</v>
      </c>
    </row>
    <row r="13" spans="1:33" s="3" customFormat="1" ht="24" customHeight="1">
      <c r="A13" s="46"/>
      <c r="B13" s="3" t="s">
        <v>33</v>
      </c>
      <c r="E13" s="31">
        <v>223389.66999999995</v>
      </c>
      <c r="F13" s="340">
        <v>120236.89999999995</v>
      </c>
      <c r="G13" s="356">
        <v>343626.56999999989</v>
      </c>
      <c r="H13" s="31">
        <v>204794.14999999991</v>
      </c>
      <c r="I13" s="340">
        <v>111658.57000000014</v>
      </c>
      <c r="J13" s="354">
        <v>316452.72000000003</v>
      </c>
      <c r="K13"/>
      <c r="L13" s="335">
        <f>E13/G13</f>
        <v>0.65009428694643734</v>
      </c>
      <c r="M13" s="343">
        <f>F13/G13</f>
        <v>0.34990571305356272</v>
      </c>
      <c r="N13" s="336">
        <f t="shared" ref="N13:N15" si="9">L13+M13</f>
        <v>1</v>
      </c>
      <c r="O13" s="335">
        <f>H13/J13</f>
        <v>0.64715560036899</v>
      </c>
      <c r="P13" s="343">
        <f>I13/J13</f>
        <v>0.35284439963101005</v>
      </c>
      <c r="Q13" s="336">
        <f t="shared" ref="Q13:Q15" si="10">O13+P13</f>
        <v>1</v>
      </c>
      <c r="R13"/>
      <c r="S13" s="325">
        <f t="shared" si="1"/>
        <v>-8.3242524150736477E-2</v>
      </c>
      <c r="T13" s="329">
        <f t="shared" si="1"/>
        <v>-7.134523594670035E-2</v>
      </c>
      <c r="U13" s="209">
        <f t="shared" si="1"/>
        <v>-7.9079595038299477E-2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1751.0400000000002</v>
      </c>
      <c r="F14" s="154">
        <v>5085.7300000000005</v>
      </c>
      <c r="G14" s="119">
        <v>6836.77</v>
      </c>
      <c r="H14" s="19">
        <v>1744.6799999999996</v>
      </c>
      <c r="I14" s="154">
        <v>6275.2700000000013</v>
      </c>
      <c r="J14" s="20">
        <v>8019.9500000000007</v>
      </c>
      <c r="L14" s="344">
        <f>E14/G14</f>
        <v>0.25612094600227886</v>
      </c>
      <c r="M14" s="345">
        <f>F14/G14</f>
        <v>0.74387905399772114</v>
      </c>
      <c r="N14" s="346">
        <f t="shared" si="9"/>
        <v>1</v>
      </c>
      <c r="O14" s="344">
        <f>H14/J14</f>
        <v>0.21754250338219058</v>
      </c>
      <c r="P14" s="345">
        <f>I14/J14</f>
        <v>0.78245749661780939</v>
      </c>
      <c r="Q14" s="346">
        <f t="shared" si="10"/>
        <v>1</v>
      </c>
      <c r="S14" s="325">
        <f t="shared" si="1"/>
        <v>-3.6321271929827884E-3</v>
      </c>
      <c r="T14" s="329">
        <f t="shared" si="1"/>
        <v>0.23389759188946341</v>
      </c>
      <c r="U14" s="209">
        <f t="shared" si="1"/>
        <v>0.17306125553441176</v>
      </c>
    </row>
    <row r="15" spans="1:33" ht="24" customHeight="1" thickBot="1">
      <c r="A15" s="8"/>
      <c r="B15" t="s">
        <v>36</v>
      </c>
      <c r="E15" s="19"/>
      <c r="F15" s="154">
        <v>13.969999999999999</v>
      </c>
      <c r="G15" s="119">
        <v>13.969999999999999</v>
      </c>
      <c r="H15" s="19">
        <v>1.26</v>
      </c>
      <c r="I15" s="154">
        <v>14.729999999999997</v>
      </c>
      <c r="J15" s="20">
        <v>15.989999999999997</v>
      </c>
      <c r="L15" s="347">
        <f>E15/G15</f>
        <v>0</v>
      </c>
      <c r="M15" s="348">
        <f>F15/G15</f>
        <v>1</v>
      </c>
      <c r="N15" s="349">
        <f t="shared" si="9"/>
        <v>1</v>
      </c>
      <c r="O15" s="347">
        <f>H15/J15</f>
        <v>7.8799249530956864E-2</v>
      </c>
      <c r="P15" s="348">
        <f>I15/J15</f>
        <v>0.92120075046904315</v>
      </c>
      <c r="Q15" s="349">
        <f t="shared" si="10"/>
        <v>1</v>
      </c>
      <c r="S15" s="325"/>
      <c r="T15" s="329">
        <f t="shared" ref="T15" si="11">(I15-F15)/F15</f>
        <v>5.4402290622762924E-2</v>
      </c>
      <c r="U15" s="209">
        <f t="shared" ref="U15" si="12">(J15-G15)/G15</f>
        <v>0.14459556191839643</v>
      </c>
    </row>
    <row r="16" spans="1:33" ht="24" customHeight="1" thickBot="1">
      <c r="A16" s="12" t="s">
        <v>12</v>
      </c>
      <c r="B16" s="13"/>
      <c r="C16" s="13"/>
      <c r="D16" s="13"/>
      <c r="E16" s="17">
        <v>353861.07000000007</v>
      </c>
      <c r="F16" s="339">
        <v>192224.79999999993</v>
      </c>
      <c r="G16" s="162">
        <v>546085.86999999988</v>
      </c>
      <c r="H16" s="17">
        <v>325271.24999999994</v>
      </c>
      <c r="I16" s="339">
        <v>180688.10000000012</v>
      </c>
      <c r="J16" s="18">
        <v>505959.35000000003</v>
      </c>
      <c r="L16" s="333">
        <f>L8+L12</f>
        <v>1</v>
      </c>
      <c r="M16" s="342">
        <f t="shared" ref="M16:Q16" si="13">M8+M12</f>
        <v>1</v>
      </c>
      <c r="N16" s="337">
        <f t="shared" si="13"/>
        <v>1</v>
      </c>
      <c r="O16" s="333">
        <f t="shared" si="13"/>
        <v>1</v>
      </c>
      <c r="P16" s="342">
        <f t="shared" si="13"/>
        <v>1</v>
      </c>
      <c r="Q16" s="334">
        <f t="shared" si="13"/>
        <v>1</v>
      </c>
      <c r="S16" s="326">
        <f t="shared" si="1"/>
        <v>-8.0793911576653846E-2</v>
      </c>
      <c r="T16" s="330">
        <f t="shared" si="1"/>
        <v>-6.0016709602506088E-2</v>
      </c>
      <c r="U16" s="327">
        <f t="shared" si="1"/>
        <v>-7.3480238556620878E-2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351666.01000000007</v>
      </c>
      <c r="F17" s="341">
        <f t="shared" ref="F17:G19" si="14">F9+F13</f>
        <v>182007.82999999993</v>
      </c>
      <c r="G17" s="323">
        <f t="shared" si="14"/>
        <v>533673.84</v>
      </c>
      <c r="H17" s="180">
        <f>H9+H13</f>
        <v>323203.77999999991</v>
      </c>
      <c r="I17" s="341">
        <f t="shared" ref="I17:J19" si="15">I9+I13</f>
        <v>172239.8000000001</v>
      </c>
      <c r="J17" s="355">
        <f t="shared" si="15"/>
        <v>495443.58000000007</v>
      </c>
      <c r="K17"/>
      <c r="L17" s="335">
        <f t="shared" ref="L17:Q17" si="16">E17/E16</f>
        <v>0.99379683105575867</v>
      </c>
      <c r="M17" s="343">
        <f t="shared" si="16"/>
        <v>0.94684884572646189</v>
      </c>
      <c r="N17" s="338">
        <f t="shared" si="16"/>
        <v>0.97727091894906581</v>
      </c>
      <c r="O17" s="335">
        <f t="shared" si="16"/>
        <v>0.9936438587794032</v>
      </c>
      <c r="P17" s="343">
        <f t="shared" si="16"/>
        <v>0.95324373879630142</v>
      </c>
      <c r="Q17" s="336">
        <f t="shared" si="16"/>
        <v>0.97921617616118772</v>
      </c>
      <c r="R17"/>
      <c r="S17" s="325">
        <f t="shared" si="1"/>
        <v>-8.0935402315396227E-2</v>
      </c>
      <c r="T17" s="329">
        <f t="shared" si="1"/>
        <v>-5.366818559399246E-2</v>
      </c>
      <c r="U17" s="209">
        <f t="shared" si="1"/>
        <v>-7.1636001494845419E-2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2194.65</v>
      </c>
      <c r="F18" s="154">
        <f t="shared" si="14"/>
        <v>10202.789999999997</v>
      </c>
      <c r="G18" s="119">
        <f t="shared" si="14"/>
        <v>12397.439999999999</v>
      </c>
      <c r="H18" s="19">
        <f>H10+H14</f>
        <v>2048.2099999999996</v>
      </c>
      <c r="I18" s="154">
        <f t="shared" si="15"/>
        <v>8433.5700000000015</v>
      </c>
      <c r="J18" s="20">
        <f t="shared" si="15"/>
        <v>10481.780000000002</v>
      </c>
      <c r="L18" s="344">
        <f t="shared" ref="L18:Q18" si="17">E18/E16</f>
        <v>6.2020102974311353E-3</v>
      </c>
      <c r="M18" s="345">
        <f t="shared" si="17"/>
        <v>5.3077386476666905E-2</v>
      </c>
      <c r="N18" s="322">
        <f t="shared" si="17"/>
        <v>2.2702363641088172E-2</v>
      </c>
      <c r="O18" s="344">
        <f t="shared" si="17"/>
        <v>6.2969291014806873E-3</v>
      </c>
      <c r="P18" s="345">
        <f t="shared" si="17"/>
        <v>4.6674739509685453E-2</v>
      </c>
      <c r="Q18" s="346">
        <f t="shared" si="17"/>
        <v>2.0716644528853953E-2</v>
      </c>
      <c r="S18" s="325">
        <f t="shared" si="1"/>
        <v>-6.6725901624405032E-2</v>
      </c>
      <c r="T18" s="329">
        <f t="shared" si="1"/>
        <v>-0.17340550966941359</v>
      </c>
      <c r="U18" s="209">
        <f t="shared" si="1"/>
        <v>-0.15452061070672626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0.41000000000000003</v>
      </c>
      <c r="F19" s="155">
        <f t="shared" si="14"/>
        <v>14.18</v>
      </c>
      <c r="G19" s="123">
        <f t="shared" si="14"/>
        <v>14.589999999999998</v>
      </c>
      <c r="H19" s="21">
        <f>H11+H15</f>
        <v>19.260000000000002</v>
      </c>
      <c r="I19" s="155">
        <f t="shared" si="15"/>
        <v>14.729999999999997</v>
      </c>
      <c r="J19" s="22">
        <f t="shared" si="15"/>
        <v>33.989999999999995</v>
      </c>
      <c r="L19" s="347">
        <f t="shared" ref="L19:Q19" si="18">E19/E16</f>
        <v>1.1586468101732693E-6</v>
      </c>
      <c r="M19" s="348">
        <f t="shared" si="18"/>
        <v>7.3767796871163375E-5</v>
      </c>
      <c r="N19" s="350">
        <f t="shared" si="18"/>
        <v>2.6717409846184082E-5</v>
      </c>
      <c r="O19" s="347">
        <f t="shared" si="18"/>
        <v>5.9212119115968609E-5</v>
      </c>
      <c r="P19" s="348">
        <f t="shared" si="18"/>
        <v>8.152169401305336E-5</v>
      </c>
      <c r="Q19" s="349">
        <f t="shared" si="18"/>
        <v>6.717930995839882E-5</v>
      </c>
      <c r="S19" s="325">
        <f t="shared" ref="S19" si="19">(H19-E19)/E19</f>
        <v>45.975609756097562</v>
      </c>
      <c r="T19" s="329">
        <f t="shared" ref="T19" si="20">(I19-F19)/F19</f>
        <v>3.8787023977432805E-2</v>
      </c>
      <c r="U19" s="209">
        <f t="shared" ref="U19" si="21">(J19-G19)/G19</f>
        <v>1.3296778615490064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54"/>
      <c r="C24" s="454"/>
      <c r="D24" s="454"/>
      <c r="E24" s="440" t="str">
        <f>E5</f>
        <v>jan-ago</v>
      </c>
      <c r="F24" s="503"/>
      <c r="G24" s="503"/>
      <c r="H24" s="503"/>
      <c r="I24" s="503"/>
      <c r="J24" s="441"/>
      <c r="L24" s="504" t="s">
        <v>127</v>
      </c>
      <c r="M24" s="503"/>
      <c r="N24" s="503"/>
      <c r="O24" s="503"/>
      <c r="P24" s="503"/>
      <c r="Q24" s="441"/>
      <c r="S24" s="497" t="s">
        <v>152</v>
      </c>
      <c r="T24" s="497"/>
      <c r="U24" s="497"/>
    </row>
    <row r="25" spans="1:33" ht="18.75" customHeight="1">
      <c r="A25" s="480"/>
      <c r="B25" s="455"/>
      <c r="C25" s="455"/>
      <c r="D25" s="455"/>
      <c r="E25" s="505">
        <f>E6</f>
        <v>2025</v>
      </c>
      <c r="F25" s="499"/>
      <c r="G25" s="500"/>
      <c r="H25" s="506">
        <f>H6</f>
        <v>2026</v>
      </c>
      <c r="I25" s="507"/>
      <c r="J25" s="508"/>
      <c r="L25" s="498">
        <f>E25</f>
        <v>2025</v>
      </c>
      <c r="M25" s="499"/>
      <c r="N25" s="500"/>
      <c r="O25" s="505">
        <f>H25</f>
        <v>2026</v>
      </c>
      <c r="P25" s="499"/>
      <c r="Q25" s="509"/>
      <c r="S25" s="501" t="s">
        <v>126</v>
      </c>
      <c r="T25" s="502" t="s">
        <v>125</v>
      </c>
      <c r="U25" s="455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1" t="s">
        <v>29</v>
      </c>
      <c r="I26" s="352" t="s">
        <v>30</v>
      </c>
      <c r="J26" s="353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7"/>
      <c r="T26" s="445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31205.494999999984</v>
      </c>
      <c r="F27" s="339">
        <v>22543.184999999998</v>
      </c>
      <c r="G27" s="162">
        <v>53748.679999999986</v>
      </c>
      <c r="H27" s="17">
        <v>29226.550999999989</v>
      </c>
      <c r="I27" s="339">
        <v>20781.840000000029</v>
      </c>
      <c r="J27" s="18">
        <v>50008.391000000018</v>
      </c>
      <c r="L27" s="333">
        <f t="shared" ref="L27:Q27" si="22">E27/E35</f>
        <v>0.32119978739083177</v>
      </c>
      <c r="M27" s="342">
        <f t="shared" si="22"/>
        <v>0.26948613016131834</v>
      </c>
      <c r="N27" s="337">
        <f t="shared" si="22"/>
        <v>0.29727364337569545</v>
      </c>
      <c r="O27" s="333">
        <f t="shared" si="22"/>
        <v>0.319889115515609</v>
      </c>
      <c r="P27" s="342">
        <f t="shared" si="22"/>
        <v>0.2717194016259154</v>
      </c>
      <c r="Q27" s="334">
        <f t="shared" si="22"/>
        <v>0.29793970241592443</v>
      </c>
      <c r="S27" s="324">
        <f t="shared" ref="S27:U38" si="23">(H27-E27)/E27</f>
        <v>-6.3416523275788353E-2</v>
      </c>
      <c r="T27" s="328">
        <f t="shared" si="23"/>
        <v>-7.8132038573962309E-2</v>
      </c>
      <c r="U27" s="164">
        <f t="shared" si="23"/>
        <v>-6.9588481056650484E-2</v>
      </c>
    </row>
    <row r="28" spans="1:33" ht="24" customHeight="1">
      <c r="A28" s="46"/>
      <c r="B28" s="177" t="s">
        <v>33</v>
      </c>
      <c r="C28" s="177"/>
      <c r="D28" s="178"/>
      <c r="E28" s="39">
        <v>31084.132999999983</v>
      </c>
      <c r="F28" s="153">
        <v>21300.596999999998</v>
      </c>
      <c r="G28" s="112">
        <v>52384.729999999981</v>
      </c>
      <c r="H28" s="39">
        <v>29145.380999999987</v>
      </c>
      <c r="I28" s="153">
        <v>20372.779000000028</v>
      </c>
      <c r="J28" s="20">
        <v>49518.160000000018</v>
      </c>
      <c r="L28" s="344">
        <f t="shared" ref="L28:Q28" si="24">E28/E27</f>
        <v>0.99611087726696845</v>
      </c>
      <c r="M28" s="345">
        <f t="shared" si="24"/>
        <v>0.94487966097071019</v>
      </c>
      <c r="N28" s="346">
        <f t="shared" si="24"/>
        <v>0.97462356284842711</v>
      </c>
      <c r="O28" s="344">
        <f t="shared" si="24"/>
        <v>0.99722273079707546</v>
      </c>
      <c r="P28" s="345">
        <f t="shared" si="24"/>
        <v>0.98031642049019718</v>
      </c>
      <c r="Q28" s="346">
        <f t="shared" si="24"/>
        <v>0.99019702513524177</v>
      </c>
      <c r="S28" s="325">
        <f t="shared" si="23"/>
        <v>-6.2371113905605728E-2</v>
      </c>
      <c r="T28" s="329">
        <f t="shared" si="23"/>
        <v>-4.35583096567655E-2</v>
      </c>
      <c r="U28" s="209">
        <f t="shared" si="23"/>
        <v>-5.4721480859020642E-2</v>
      </c>
    </row>
    <row r="29" spans="1:33" ht="24" customHeight="1">
      <c r="A29" s="8"/>
      <c r="B29" t="s">
        <v>37</v>
      </c>
      <c r="E29" s="19">
        <v>120.43099999999998</v>
      </c>
      <c r="F29" s="154">
        <v>1242.0150000000001</v>
      </c>
      <c r="G29" s="119">
        <v>1362.4460000000001</v>
      </c>
      <c r="H29" s="19">
        <v>76.203000000000003</v>
      </c>
      <c r="I29" s="154">
        <v>409.06100000000009</v>
      </c>
      <c r="J29" s="20">
        <v>485.26400000000012</v>
      </c>
      <c r="L29" s="344">
        <f t="shared" ref="L29:Q29" si="25">E29/E27</f>
        <v>3.859288243945499E-3</v>
      </c>
      <c r="M29" s="345">
        <f t="shared" si="25"/>
        <v>5.5094921148009929E-2</v>
      </c>
      <c r="N29" s="346">
        <f t="shared" si="25"/>
        <v>2.5348455069036123E-2</v>
      </c>
      <c r="O29" s="344">
        <f t="shared" si="25"/>
        <v>2.6073209938456314E-3</v>
      </c>
      <c r="P29" s="345">
        <f t="shared" si="25"/>
        <v>1.9683579509802766E-2</v>
      </c>
      <c r="Q29" s="346">
        <f t="shared" si="25"/>
        <v>9.7036515331996968E-3</v>
      </c>
      <c r="S29" s="325">
        <f>(H29-E29)/E29</f>
        <v>-0.36724763557555767</v>
      </c>
      <c r="T29" s="329">
        <f t="shared" si="23"/>
        <v>-0.67064729491994857</v>
      </c>
      <c r="U29" s="209">
        <f t="shared" si="23"/>
        <v>-0.64382881963762228</v>
      </c>
    </row>
    <row r="30" spans="1:33" ht="24" customHeight="1" thickBot="1">
      <c r="A30" s="8"/>
      <c r="B30" t="s">
        <v>36</v>
      </c>
      <c r="E30" s="19">
        <v>0.93100000000000005</v>
      </c>
      <c r="F30" s="154">
        <v>0.57300000000000006</v>
      </c>
      <c r="G30" s="119">
        <v>1.504</v>
      </c>
      <c r="H30" s="19">
        <v>4.9669999999999996</v>
      </c>
      <c r="I30" s="154"/>
      <c r="J30" s="20">
        <v>4.9669999999999996</v>
      </c>
      <c r="L30" s="344">
        <f t="shared" ref="L30:Q30" si="26">E30/E27</f>
        <v>2.9834489085976701E-5</v>
      </c>
      <c r="M30" s="345">
        <f t="shared" si="26"/>
        <v>2.5417881279863522E-5</v>
      </c>
      <c r="N30" s="346">
        <f t="shared" si="26"/>
        <v>2.7982082536724631E-5</v>
      </c>
      <c r="O30" s="344">
        <f t="shared" si="26"/>
        <v>1.6994820907879283E-4</v>
      </c>
      <c r="P30" s="345">
        <f t="shared" si="26"/>
        <v>0</v>
      </c>
      <c r="Q30" s="346">
        <f t="shared" si="26"/>
        <v>9.9323331558497804E-5</v>
      </c>
      <c r="S30" s="325">
        <f>(H30-E30)/E30</f>
        <v>4.3351235230934471</v>
      </c>
      <c r="T30" s="329">
        <f t="shared" ref="T30" si="27">(I30-F30)/F30</f>
        <v>-1</v>
      </c>
      <c r="U30" s="209">
        <f t="shared" ref="U30" si="28">(J30-G30)/G30</f>
        <v>2.3025265957446805</v>
      </c>
    </row>
    <row r="31" spans="1:33" ht="24" customHeight="1" thickBot="1">
      <c r="A31" s="12" t="s">
        <v>21</v>
      </c>
      <c r="B31" s="13"/>
      <c r="C31" s="13"/>
      <c r="D31" s="13"/>
      <c r="E31" s="17">
        <v>65947.418000000049</v>
      </c>
      <c r="F31" s="339">
        <v>61109.302000000032</v>
      </c>
      <c r="G31" s="162">
        <v>127056.72000000007</v>
      </c>
      <c r="H31" s="17">
        <v>62138.079999999987</v>
      </c>
      <c r="I31" s="339">
        <v>55700.883999999925</v>
      </c>
      <c r="J31" s="18">
        <v>117838.96399999992</v>
      </c>
      <c r="L31" s="333">
        <f t="shared" ref="L31:Q31" si="29">E31/E35</f>
        <v>0.67880021260916823</v>
      </c>
      <c r="M31" s="342">
        <f t="shared" si="29"/>
        <v>0.73051386983868172</v>
      </c>
      <c r="N31" s="334">
        <f t="shared" si="29"/>
        <v>0.70272635662430449</v>
      </c>
      <c r="O31" s="333">
        <f t="shared" si="29"/>
        <v>0.68011088448439083</v>
      </c>
      <c r="P31" s="342">
        <f t="shared" si="29"/>
        <v>0.72828059837408454</v>
      </c>
      <c r="Q31" s="334">
        <f t="shared" si="29"/>
        <v>0.70206029758407529</v>
      </c>
      <c r="S31" s="326">
        <f t="shared" si="23"/>
        <v>-5.7763262240229915E-2</v>
      </c>
      <c r="T31" s="330">
        <f t="shared" si="23"/>
        <v>-8.8504005494942556E-2</v>
      </c>
      <c r="U31" s="327">
        <f t="shared" si="23"/>
        <v>-7.2548354782022928E-2</v>
      </c>
    </row>
    <row r="32" spans="1:33" ht="24" customHeight="1">
      <c r="A32" s="46"/>
      <c r="B32" s="3" t="s">
        <v>33</v>
      </c>
      <c r="C32" s="3"/>
      <c r="D32" s="3"/>
      <c r="E32" s="19">
        <v>65446.456000000049</v>
      </c>
      <c r="F32" s="154">
        <v>59594.846000000034</v>
      </c>
      <c r="G32" s="119">
        <v>125041.30200000008</v>
      </c>
      <c r="H32" s="19">
        <v>61696.243999999992</v>
      </c>
      <c r="I32" s="154">
        <v>54218.455999999926</v>
      </c>
      <c r="J32" s="20">
        <v>115914.69999999992</v>
      </c>
      <c r="L32" s="335">
        <f>E32/G32</f>
        <v>0.52339870869226879</v>
      </c>
      <c r="M32" s="343">
        <f>F32/G32</f>
        <v>0.47660129130773121</v>
      </c>
      <c r="N32" s="336">
        <f>J32/$J$31</f>
        <v>0.98367039275735657</v>
      </c>
      <c r="O32" s="335">
        <f>H32/J32</f>
        <v>0.53225556378958006</v>
      </c>
      <c r="P32" s="343">
        <f>I32/J32</f>
        <v>0.46774443621041989</v>
      </c>
      <c r="Q32" s="336">
        <f>J32/J31</f>
        <v>0.98367039275735657</v>
      </c>
      <c r="S32" s="325">
        <f t="shared" si="23"/>
        <v>-5.7301987444515784E-2</v>
      </c>
      <c r="T32" s="329">
        <f t="shared" si="23"/>
        <v>-9.0215687443845491E-2</v>
      </c>
      <c r="U32" s="209">
        <f t="shared" si="23"/>
        <v>-7.2988699365911541E-2</v>
      </c>
    </row>
    <row r="33" spans="1:21" ht="24" customHeight="1">
      <c r="A33" s="8"/>
      <c r="B33" s="3" t="s">
        <v>37</v>
      </c>
      <c r="D33" s="3"/>
      <c r="E33" s="19">
        <v>500.96200000000005</v>
      </c>
      <c r="F33" s="154">
        <v>1469.6799999999996</v>
      </c>
      <c r="G33" s="119">
        <v>1970.6419999999996</v>
      </c>
      <c r="H33" s="19">
        <v>433.58499999999998</v>
      </c>
      <c r="I33" s="154">
        <v>1453.4190000000008</v>
      </c>
      <c r="J33" s="20">
        <v>1887.0040000000008</v>
      </c>
      <c r="L33" s="344">
        <f>E33/G33</f>
        <v>0.25421258655808621</v>
      </c>
      <c r="M33" s="345">
        <f>F33/G33</f>
        <v>0.74578741344191379</v>
      </c>
      <c r="N33" s="409">
        <f t="shared" ref="N33:N34" si="30">J33/$J$31</f>
        <v>1.6013413016767546E-2</v>
      </c>
      <c r="O33" s="344">
        <f>H33/J33</f>
        <v>0.2297742877068622</v>
      </c>
      <c r="P33" s="345">
        <f>I33/J33</f>
        <v>0.77022571229313774</v>
      </c>
      <c r="Q33" s="346">
        <f>J33/J31</f>
        <v>1.6013413016767546E-2</v>
      </c>
      <c r="S33" s="325">
        <f t="shared" si="23"/>
        <v>-0.134495231175219</v>
      </c>
      <c r="T33" s="329">
        <f t="shared" si="23"/>
        <v>-1.1064313319905582E-2</v>
      </c>
      <c r="U33" s="209">
        <f t="shared" si="23"/>
        <v>-4.2442006209143415E-2</v>
      </c>
    </row>
    <row r="34" spans="1:21" ht="24" customHeight="1" thickBot="1">
      <c r="A34" s="8"/>
      <c r="B34" t="s">
        <v>36</v>
      </c>
      <c r="E34" s="19"/>
      <c r="F34" s="154">
        <v>44.775999999999996</v>
      </c>
      <c r="G34" s="119">
        <v>44.775999999999996</v>
      </c>
      <c r="H34" s="19">
        <v>8.2509999999999994</v>
      </c>
      <c r="I34" s="154">
        <v>29.009000000000007</v>
      </c>
      <c r="J34" s="20">
        <v>37.260000000000005</v>
      </c>
      <c r="L34" s="347">
        <f>E34/G34</f>
        <v>0</v>
      </c>
      <c r="M34" s="348">
        <f>F34/G34</f>
        <v>1</v>
      </c>
      <c r="N34" s="346">
        <f t="shared" si="30"/>
        <v>3.1619422587591682E-4</v>
      </c>
      <c r="O34" s="347">
        <f>H34/J34</f>
        <v>0.2214439076757917</v>
      </c>
      <c r="P34" s="348">
        <f>I34/J34</f>
        <v>0.7785560923242083</v>
      </c>
      <c r="Q34" s="349">
        <f>J34/J31</f>
        <v>3.1619422587591682E-4</v>
      </c>
      <c r="S34" s="325"/>
      <c r="T34" s="329">
        <f t="shared" si="23"/>
        <v>-0.35213060568161492</v>
      </c>
      <c r="U34" s="209">
        <f t="shared" si="23"/>
        <v>-0.16785778095408235</v>
      </c>
    </row>
    <row r="35" spans="1:21" ht="24" customHeight="1" thickBot="1">
      <c r="A35" s="12" t="s">
        <v>12</v>
      </c>
      <c r="B35" s="13"/>
      <c r="C35" s="13"/>
      <c r="D35" s="13"/>
      <c r="E35" s="17">
        <v>97152.91300000003</v>
      </c>
      <c r="F35" s="339">
        <v>83652.487000000023</v>
      </c>
      <c r="G35" s="162">
        <v>180805.40000000008</v>
      </c>
      <c r="H35" s="17">
        <v>91364.630999999994</v>
      </c>
      <c r="I35" s="339">
        <v>76482.723999999958</v>
      </c>
      <c r="J35" s="18">
        <v>167847.35499999998</v>
      </c>
      <c r="L35" s="333">
        <f>L27+L31</f>
        <v>1</v>
      </c>
      <c r="M35" s="342">
        <f t="shared" ref="M35:Q35" si="31">M27+M31</f>
        <v>1</v>
      </c>
      <c r="N35" s="337">
        <f t="shared" si="31"/>
        <v>1</v>
      </c>
      <c r="O35" s="333">
        <f t="shared" si="31"/>
        <v>0.99999999999999978</v>
      </c>
      <c r="P35" s="342">
        <f t="shared" si="31"/>
        <v>1</v>
      </c>
      <c r="Q35" s="334">
        <f t="shared" si="31"/>
        <v>0.99999999999999978</v>
      </c>
      <c r="S35" s="326">
        <f t="shared" si="23"/>
        <v>-5.9579088482915939E-2</v>
      </c>
      <c r="T35" s="330">
        <f t="shared" si="23"/>
        <v>-8.5708904267246269E-2</v>
      </c>
      <c r="U35" s="327">
        <f t="shared" si="23"/>
        <v>-7.1668462335749347E-2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96530.589000000036</v>
      </c>
      <c r="F36" s="341">
        <f t="shared" ref="F36:G38" si="32">F28+F32</f>
        <v>80895.443000000028</v>
      </c>
      <c r="G36" s="323">
        <f t="shared" si="32"/>
        <v>177426.03200000006</v>
      </c>
      <c r="H36" s="180">
        <f>H28+H32</f>
        <v>90841.624999999971</v>
      </c>
      <c r="I36" s="341">
        <f t="shared" ref="I36:J38" si="33">I28+I32</f>
        <v>74591.234999999957</v>
      </c>
      <c r="J36" s="355">
        <f t="shared" si="33"/>
        <v>165432.85999999993</v>
      </c>
      <c r="L36" s="335">
        <f>E36/E35</f>
        <v>0.99359438661401756</v>
      </c>
      <c r="M36" s="343">
        <f t="shared" ref="M36:Q36" si="34">F36/F35</f>
        <v>0.96704169715838817</v>
      </c>
      <c r="N36" s="338">
        <f t="shared" si="34"/>
        <v>0.9813093635477701</v>
      </c>
      <c r="O36" s="335">
        <f t="shared" si="34"/>
        <v>0.99427561853776847</v>
      </c>
      <c r="P36" s="343">
        <f t="shared" si="34"/>
        <v>0.97526906860691831</v>
      </c>
      <c r="Q36" s="336">
        <f t="shared" si="34"/>
        <v>0.98561493566580149</v>
      </c>
      <c r="S36" s="325">
        <f t="shared" si="23"/>
        <v>-5.8934313557333244E-2</v>
      </c>
      <c r="T36" s="329">
        <f t="shared" si="23"/>
        <v>-7.793032297258165E-2</v>
      </c>
      <c r="U36" s="209">
        <f t="shared" si="23"/>
        <v>-6.7595334601182611E-2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621.39300000000003</v>
      </c>
      <c r="F37" s="154">
        <f t="shared" si="32"/>
        <v>2711.6949999999997</v>
      </c>
      <c r="G37" s="119">
        <f t="shared" si="32"/>
        <v>3333.0879999999997</v>
      </c>
      <c r="H37" s="19">
        <f>H29+H33</f>
        <v>509.78800000000001</v>
      </c>
      <c r="I37" s="154">
        <f t="shared" si="33"/>
        <v>1862.4800000000009</v>
      </c>
      <c r="J37" s="20">
        <f t="shared" si="33"/>
        <v>2372.2680000000009</v>
      </c>
      <c r="L37" s="344">
        <f>E37/E35</f>
        <v>6.3960305544312384E-3</v>
      </c>
      <c r="M37" s="345">
        <f t="shared" ref="M37:Q37" si="35">F37/F35</f>
        <v>3.2416191045222587E-2</v>
      </c>
      <c r="N37" s="322">
        <f t="shared" si="35"/>
        <v>1.8434670645898842E-2</v>
      </c>
      <c r="O37" s="344">
        <f t="shared" si="35"/>
        <v>5.5797084103584903E-3</v>
      </c>
      <c r="P37" s="345">
        <f t="shared" si="35"/>
        <v>2.4351643124008004E-2</v>
      </c>
      <c r="Q37" s="346">
        <f t="shared" si="35"/>
        <v>1.4133484558037875E-2</v>
      </c>
      <c r="S37" s="325">
        <f t="shared" si="23"/>
        <v>-0.17960453368480175</v>
      </c>
      <c r="T37" s="329">
        <f t="shared" si="23"/>
        <v>-0.31316759443816466</v>
      </c>
      <c r="U37" s="209">
        <f t="shared" si="23"/>
        <v>-0.28826721646713166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0.93100000000000005</v>
      </c>
      <c r="F38" s="155">
        <f t="shared" si="32"/>
        <v>45.348999999999997</v>
      </c>
      <c r="G38" s="123">
        <f t="shared" si="32"/>
        <v>46.279999999999994</v>
      </c>
      <c r="H38" s="21">
        <f>H30+H34</f>
        <v>13.218</v>
      </c>
      <c r="I38" s="155">
        <f t="shared" si="33"/>
        <v>29.009000000000007</v>
      </c>
      <c r="J38" s="22">
        <f t="shared" si="33"/>
        <v>42.227000000000004</v>
      </c>
      <c r="L38" s="347">
        <f>E38/E35</f>
        <v>9.5828315513298073E-6</v>
      </c>
      <c r="M38" s="348">
        <f t="shared" ref="M38:Q38" si="36">F38/F35</f>
        <v>5.4211179638926916E-4</v>
      </c>
      <c r="N38" s="350">
        <f t="shared" si="36"/>
        <v>2.5596580633100547E-4</v>
      </c>
      <c r="O38" s="347">
        <f t="shared" si="36"/>
        <v>1.4467305187277558E-4</v>
      </c>
      <c r="P38" s="348">
        <f t="shared" si="36"/>
        <v>3.7928826907368025E-4</v>
      </c>
      <c r="Q38" s="349">
        <f t="shared" si="36"/>
        <v>2.5157977616030951E-4</v>
      </c>
      <c r="S38" s="436">
        <f t="shared" si="23"/>
        <v>13.197636949516648</v>
      </c>
      <c r="T38" s="332">
        <f t="shared" si="23"/>
        <v>-0.36031665527354495</v>
      </c>
      <c r="U38" s="208">
        <f t="shared" si="23"/>
        <v>-8.7575626620570238E-2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54"/>
      <c r="C43" s="454"/>
      <c r="D43" s="454"/>
      <c r="E43" s="440" t="str">
        <f>E24</f>
        <v>jan-ago</v>
      </c>
      <c r="F43" s="503"/>
      <c r="G43" s="503"/>
      <c r="H43" s="503"/>
      <c r="I43" s="503"/>
      <c r="J43" s="441"/>
      <c r="L43" s="519" t="s">
        <v>152</v>
      </c>
      <c r="M43" s="497"/>
      <c r="N43" s="497"/>
    </row>
    <row r="44" spans="1:21" ht="18.75" customHeight="1">
      <c r="A44" s="480"/>
      <c r="B44" s="455"/>
      <c r="C44" s="455"/>
      <c r="D44" s="455"/>
      <c r="E44" s="505">
        <f>E25</f>
        <v>2025</v>
      </c>
      <c r="F44" s="499"/>
      <c r="G44" s="500"/>
      <c r="H44" s="506">
        <f>H25</f>
        <v>2026</v>
      </c>
      <c r="I44" s="507"/>
      <c r="J44" s="508"/>
      <c r="L44" s="520" t="s">
        <v>126</v>
      </c>
      <c r="M44" s="502" t="s">
        <v>125</v>
      </c>
      <c r="N44" s="455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1" t="s">
        <v>29</v>
      </c>
      <c r="I45" s="352" t="s">
        <v>30</v>
      </c>
      <c r="J45" s="353" t="s">
        <v>12</v>
      </c>
      <c r="L45" s="451"/>
      <c r="M45" s="445"/>
      <c r="N45" s="491"/>
    </row>
    <row r="46" spans="1:21" ht="24" customHeight="1" thickBot="1">
      <c r="A46" s="12" t="s">
        <v>20</v>
      </c>
      <c r="B46" s="13"/>
      <c r="C46" s="13"/>
      <c r="D46" s="13"/>
      <c r="E46" s="357">
        <f>(E27/E8)*10</f>
        <v>2.4242858705491468</v>
      </c>
      <c r="F46" s="358">
        <f t="shared" ref="F46:J46" si="37">(F27/F8)*10</f>
        <v>3.3702783151587279</v>
      </c>
      <c r="G46" s="359">
        <f t="shared" si="37"/>
        <v>2.7477672756243372</v>
      </c>
      <c r="H46" s="357">
        <f t="shared" si="37"/>
        <v>2.4615737772628501</v>
      </c>
      <c r="I46" s="358">
        <f t="shared" si="37"/>
        <v>3.3123996944191383</v>
      </c>
      <c r="J46" s="360">
        <f t="shared" si="37"/>
        <v>2.7557282666418481</v>
      </c>
      <c r="L46" s="364">
        <f>(H46-E46)/E46</f>
        <v>1.5380985867502863E-2</v>
      </c>
      <c r="M46" s="328">
        <f>(I46-F46)/F46</f>
        <v>-1.7173246636417245E-2</v>
      </c>
      <c r="N46" s="164">
        <f>(J46-G46)/G46</f>
        <v>2.897258107749334E-3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38">(E28/E9)*10</f>
        <v>2.4232163936077344</v>
      </c>
      <c r="F47" s="156">
        <f t="shared" si="38"/>
        <v>3.4483205935219052</v>
      </c>
      <c r="G47" s="361">
        <f t="shared" si="38"/>
        <v>2.7564052880107122</v>
      </c>
      <c r="H47" s="124">
        <f t="shared" si="38"/>
        <v>2.4614029281233272</v>
      </c>
      <c r="I47" s="156">
        <f t="shared" si="38"/>
        <v>3.3628863263423399</v>
      </c>
      <c r="J47" s="362">
        <f t="shared" si="38"/>
        <v>2.7665189161055492</v>
      </c>
      <c r="L47" s="325">
        <f t="shared" ref="L47:N57" si="39">(H47-E47)/E47</f>
        <v>1.575861512670762E-2</v>
      </c>
      <c r="M47" s="329">
        <f t="shared" si="39"/>
        <v>-2.4775616089775458E-2</v>
      </c>
      <c r="N47" s="209">
        <f t="shared" si="39"/>
        <v>3.6691368061247762E-3</v>
      </c>
    </row>
    <row r="48" spans="1:21" ht="24" customHeight="1">
      <c r="A48" s="8"/>
      <c r="B48" t="s">
        <v>37</v>
      </c>
      <c r="E48" s="125">
        <f t="shared" si="38"/>
        <v>2.7147945267239231</v>
      </c>
      <c r="F48" s="157">
        <f t="shared" si="38"/>
        <v>2.427204293090174</v>
      </c>
      <c r="G48" s="363">
        <f t="shared" si="38"/>
        <v>2.4501471944927515</v>
      </c>
      <c r="H48" s="125">
        <f t="shared" si="38"/>
        <v>2.5105590880637823</v>
      </c>
      <c r="I48" s="157">
        <f t="shared" si="38"/>
        <v>1.8952925913913727</v>
      </c>
      <c r="J48" s="362">
        <f t="shared" si="38"/>
        <v>1.9711515417392751</v>
      </c>
      <c r="L48" s="325">
        <f t="shared" si="39"/>
        <v>-7.5230532789751073E-2</v>
      </c>
      <c r="M48" s="329">
        <f t="shared" si="39"/>
        <v>-0.21914583095170886</v>
      </c>
      <c r="N48" s="209">
        <f t="shared" si="39"/>
        <v>-0.1954966843747695</v>
      </c>
    </row>
    <row r="49" spans="1:14" ht="24" customHeight="1" thickBot="1">
      <c r="A49" s="8"/>
      <c r="B49" t="s">
        <v>36</v>
      </c>
      <c r="E49" s="125">
        <f t="shared" si="38"/>
        <v>22.707317073170728</v>
      </c>
      <c r="F49" s="157">
        <f t="shared" si="38"/>
        <v>27.285714285714292</v>
      </c>
      <c r="G49" s="363">
        <f t="shared" si="38"/>
        <v>24.258064516129032</v>
      </c>
      <c r="H49" s="125">
        <f t="shared" si="38"/>
        <v>2.7594444444444441</v>
      </c>
      <c r="I49" s="157"/>
      <c r="J49" s="362">
        <f t="shared" si="38"/>
        <v>2.7594444444444441</v>
      </c>
      <c r="L49" s="325">
        <f t="shared" ref="L49" si="40">(H49-E49)/E49</f>
        <v>-0.87847774197398254</v>
      </c>
      <c r="M49" s="329"/>
      <c r="N49" s="209">
        <f t="shared" ref="N49" si="41">(J49-G49)/G49</f>
        <v>-0.88624630614657207</v>
      </c>
    </row>
    <row r="50" spans="1:14" ht="24" customHeight="1" thickBot="1">
      <c r="A50" s="12" t="s">
        <v>21</v>
      </c>
      <c r="B50" s="13"/>
      <c r="C50" s="13"/>
      <c r="D50" s="13"/>
      <c r="E50" s="357">
        <f t="shared" si="38"/>
        <v>2.9291645211565722</v>
      </c>
      <c r="F50" s="358">
        <f t="shared" si="38"/>
        <v>4.8756151036488991</v>
      </c>
      <c r="G50" s="359">
        <f t="shared" si="38"/>
        <v>3.6252480938067038</v>
      </c>
      <c r="H50" s="357">
        <f t="shared" si="38"/>
        <v>3.0085239141708526</v>
      </c>
      <c r="I50" s="358">
        <f t="shared" si="38"/>
        <v>4.7224721757966091</v>
      </c>
      <c r="J50" s="360">
        <f t="shared" si="38"/>
        <v>3.6315279553991164</v>
      </c>
      <c r="L50" s="326">
        <f t="shared" si="39"/>
        <v>2.7092842495219621E-2</v>
      </c>
      <c r="M50" s="330">
        <f t="shared" si="39"/>
        <v>-3.1409970761982049E-2</v>
      </c>
      <c r="N50" s="327">
        <f t="shared" si="39"/>
        <v>1.7322570565973274E-3</v>
      </c>
    </row>
    <row r="51" spans="1:14" ht="24" customHeight="1">
      <c r="A51" s="46"/>
      <c r="B51" s="3" t="s">
        <v>33</v>
      </c>
      <c r="C51" s="3"/>
      <c r="D51" s="3"/>
      <c r="E51" s="125">
        <f t="shared" si="38"/>
        <v>2.9296993007778767</v>
      </c>
      <c r="F51" s="157">
        <f t="shared" si="38"/>
        <v>4.9564523037436974</v>
      </c>
      <c r="G51" s="363">
        <f t="shared" si="38"/>
        <v>3.6388717554640819</v>
      </c>
      <c r="H51" s="125">
        <f t="shared" si="38"/>
        <v>3.012597967275922</v>
      </c>
      <c r="I51" s="157">
        <f t="shared" si="38"/>
        <v>4.8557361965140569</v>
      </c>
      <c r="J51" s="362">
        <f t="shared" si="38"/>
        <v>3.6629389692084144</v>
      </c>
      <c r="L51" s="325">
        <f t="shared" si="39"/>
        <v>2.829596418855497E-2</v>
      </c>
      <c r="M51" s="329">
        <f t="shared" si="39"/>
        <v>-2.0320201034430985E-2</v>
      </c>
      <c r="N51" s="209">
        <f t="shared" si="39"/>
        <v>6.6139219411053725E-3</v>
      </c>
    </row>
    <row r="52" spans="1:14" ht="24" customHeight="1">
      <c r="A52" s="8"/>
      <c r="B52" s="3" t="s">
        <v>37</v>
      </c>
      <c r="D52" s="3"/>
      <c r="E52" s="125">
        <f t="shared" si="38"/>
        <v>2.8609397843567255</v>
      </c>
      <c r="F52" s="157">
        <f t="shared" si="38"/>
        <v>2.8898112955268944</v>
      </c>
      <c r="G52" s="363">
        <f t="shared" si="38"/>
        <v>2.8824166967734755</v>
      </c>
      <c r="H52" s="125">
        <f t="shared" si="38"/>
        <v>2.4851835293578199</v>
      </c>
      <c r="I52" s="157">
        <f t="shared" si="38"/>
        <v>2.3161059205420651</v>
      </c>
      <c r="J52" s="362">
        <f t="shared" si="38"/>
        <v>2.3528874868297192</v>
      </c>
      <c r="L52" s="325">
        <f t="shared" si="39"/>
        <v>-0.13134014810570133</v>
      </c>
      <c r="M52" s="329">
        <f t="shared" si="39"/>
        <v>-0.1985269335312175</v>
      </c>
      <c r="N52" s="209">
        <f t="shared" si="39"/>
        <v>-0.18371015215686948</v>
      </c>
    </row>
    <row r="53" spans="1:14" ht="24" customHeight="1" thickBot="1">
      <c r="A53" s="8"/>
      <c r="B53" t="s">
        <v>36</v>
      </c>
      <c r="E53" s="125"/>
      <c r="F53" s="157">
        <f t="shared" si="38"/>
        <v>32.051539012168931</v>
      </c>
      <c r="G53" s="363">
        <f t="shared" si="38"/>
        <v>32.051539012168931</v>
      </c>
      <c r="H53" s="125"/>
      <c r="I53" s="157">
        <f t="shared" si="38"/>
        <v>19.693822131704014</v>
      </c>
      <c r="J53" s="362">
        <f t="shared" si="38"/>
        <v>23.302063789868676</v>
      </c>
      <c r="L53" s="325"/>
      <c r="M53" s="329">
        <f t="shared" si="39"/>
        <v>-0.38555767558534687</v>
      </c>
      <c r="N53" s="209">
        <f t="shared" si="39"/>
        <v>-0.2729814383945296</v>
      </c>
    </row>
    <row r="54" spans="1:14" ht="24" customHeight="1" thickBot="1">
      <c r="A54" s="12" t="s">
        <v>12</v>
      </c>
      <c r="B54" s="13"/>
      <c r="C54" s="13"/>
      <c r="D54" s="13"/>
      <c r="E54" s="357">
        <f t="shared" si="38"/>
        <v>2.74551006698759</v>
      </c>
      <c r="F54" s="358">
        <f t="shared" si="38"/>
        <v>4.3518051260815485</v>
      </c>
      <c r="G54" s="359">
        <f t="shared" si="38"/>
        <v>3.3109334984258081</v>
      </c>
      <c r="H54" s="357">
        <f t="shared" si="38"/>
        <v>2.8088750850251909</v>
      </c>
      <c r="I54" s="358">
        <f t="shared" si="38"/>
        <v>4.2328589431179973</v>
      </c>
      <c r="J54" s="360">
        <f t="shared" si="38"/>
        <v>3.3174079103390413</v>
      </c>
      <c r="L54" s="326">
        <f t="shared" si="39"/>
        <v>2.3079506718810105E-2</v>
      </c>
      <c r="M54" s="330">
        <f t="shared" si="39"/>
        <v>-2.7332607852928539E-2</v>
      </c>
      <c r="N54" s="327">
        <f t="shared" si="39"/>
        <v>1.9554641965208435E-3</v>
      </c>
    </row>
    <row r="55" spans="1:14" ht="24" customHeight="1">
      <c r="A55" s="179"/>
      <c r="B55" s="177" t="s">
        <v>33</v>
      </c>
      <c r="C55" s="177"/>
      <c r="D55" s="178"/>
      <c r="E55" s="124">
        <f t="shared" si="38"/>
        <v>2.7449507844104697</v>
      </c>
      <c r="F55" s="156">
        <f t="shared" si="38"/>
        <v>4.4446133443819456</v>
      </c>
      <c r="G55" s="361">
        <f t="shared" si="38"/>
        <v>3.3246154992345152</v>
      </c>
      <c r="H55" s="124">
        <f t="shared" si="38"/>
        <v>2.8106609706111731</v>
      </c>
      <c r="I55" s="156">
        <f t="shared" si="38"/>
        <v>4.3306619608243802</v>
      </c>
      <c r="J55" s="365">
        <f t="shared" si="38"/>
        <v>3.3390857542245254</v>
      </c>
      <c r="L55" s="325">
        <f t="shared" si="39"/>
        <v>2.3938566248216348E-2</v>
      </c>
      <c r="M55" s="329">
        <f t="shared" si="39"/>
        <v>-2.5638086989411928E-2</v>
      </c>
      <c r="N55" s="209">
        <f t="shared" si="39"/>
        <v>4.3524597034881006E-3</v>
      </c>
    </row>
    <row r="56" spans="1:14" ht="24" customHeight="1">
      <c r="A56" s="8"/>
      <c r="B56" s="3" t="s">
        <v>37</v>
      </c>
      <c r="C56" s="3"/>
      <c r="D56" s="183"/>
      <c r="E56" s="125">
        <f t="shared" si="38"/>
        <v>2.8313990841364229</v>
      </c>
      <c r="F56" s="157">
        <f t="shared" si="38"/>
        <v>2.6577975240105896</v>
      </c>
      <c r="G56" s="363">
        <f t="shared" si="38"/>
        <v>2.6885292447473024</v>
      </c>
      <c r="H56" s="125">
        <f t="shared" si="38"/>
        <v>2.4889440047651372</v>
      </c>
      <c r="I56" s="157">
        <f t="shared" si="38"/>
        <v>2.2084123330926291</v>
      </c>
      <c r="J56" s="362">
        <f t="shared" si="38"/>
        <v>2.263230100231068</v>
      </c>
      <c r="L56" s="325">
        <f t="shared" si="39"/>
        <v>-0.12094906764997226</v>
      </c>
      <c r="M56" s="329">
        <f t="shared" si="39"/>
        <v>-0.16908180057292052</v>
      </c>
      <c r="N56" s="209">
        <f t="shared" si="39"/>
        <v>-0.15819026158899333</v>
      </c>
    </row>
    <row r="57" spans="1:14" ht="24" customHeight="1" thickBot="1">
      <c r="A57" s="9"/>
      <c r="B57" s="184" t="s">
        <v>36</v>
      </c>
      <c r="C57" s="184"/>
      <c r="D57" s="185"/>
      <c r="E57" s="126">
        <f>(E38/E19)*10</f>
        <v>22.707317073170728</v>
      </c>
      <c r="F57" s="158">
        <f t="shared" si="38"/>
        <v>31.980959097320167</v>
      </c>
      <c r="G57" s="366">
        <f t="shared" si="38"/>
        <v>31.720356408498972</v>
      </c>
      <c r="H57" s="126">
        <f t="shared" si="38"/>
        <v>6.8629283489096569</v>
      </c>
      <c r="I57" s="158">
        <f t="shared" si="38"/>
        <v>19.693822131704014</v>
      </c>
      <c r="J57" s="367">
        <f t="shared" si="38"/>
        <v>12.423359811709329</v>
      </c>
      <c r="K57" s="10"/>
      <c r="L57" s="331">
        <f t="shared" ref="L57" si="42">(H57-E57)/E57</f>
        <v>-0.69776577625639524</v>
      </c>
      <c r="M57" s="332">
        <f t="shared" ref="M57" si="43">(I57-F57)/F57</f>
        <v>-0.38420164098973969</v>
      </c>
      <c r="N57" s="208">
        <f t="shared" si="39"/>
        <v>-0.60834740783742636</v>
      </c>
    </row>
  </sheetData>
  <mergeCells count="30"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43:D45"/>
    <mergeCell ref="E43:J43"/>
    <mergeCell ref="L43:N43"/>
    <mergeCell ref="E44:G44"/>
    <mergeCell ref="H44:J44"/>
    <mergeCell ref="L44:L45"/>
    <mergeCell ref="M44:M45"/>
    <mergeCell ref="N44:N4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E50:N52 K57 E56:M56 E54:N55 E53:G53 I53:K53 M53:N53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9E48619E-5CE0-4874-82CA-89EBA872B9E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BDFC7D8C-DD7B-43F6-9724-3FE7D1E150A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76270738-E4F8-4234-9F33-0E8C1456653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26522ECE-25E7-4C88-A080-12984C42939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97817BF7-ABFC-4E86-B49F-DA35E8CEAA9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4287C5C0-92D7-4417-A80A-4AE362D92AC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3E6E9-08CF-478F-A067-C8559DF38A6C}">
  <sheetPr>
    <pageSetUpPr fitToPage="1"/>
  </sheetPr>
  <dimension ref="A1:AQ97"/>
  <sheetViews>
    <sheetView showGridLines="0" topLeftCell="I4" zoomScaleNormal="100" zoomScaleSheetLayoutView="100" workbookViewId="0">
      <selection activeCell="R33" sqref="R33:W33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145</v>
      </c>
    </row>
    <row r="3" spans="1:43" ht="8.25" customHeight="1" thickBot="1"/>
    <row r="4" spans="1:43">
      <c r="A4" s="494" t="s">
        <v>3</v>
      </c>
      <c r="B4" s="440" t="s">
        <v>132</v>
      </c>
      <c r="C4" s="503"/>
      <c r="D4" s="503"/>
      <c r="E4" s="503"/>
      <c r="F4" s="503"/>
      <c r="G4" s="526"/>
      <c r="H4" s="504" t="s">
        <v>134</v>
      </c>
      <c r="I4" s="503"/>
      <c r="J4" s="503"/>
      <c r="K4" s="503"/>
      <c r="L4" s="503"/>
      <c r="M4" s="526"/>
      <c r="N4" s="527" t="s">
        <v>152</v>
      </c>
      <c r="O4" s="497"/>
      <c r="P4" s="528"/>
      <c r="R4" s="504" t="s">
        <v>133</v>
      </c>
      <c r="S4" s="503"/>
      <c r="T4" s="503"/>
      <c r="U4" s="503"/>
      <c r="V4" s="503"/>
      <c r="W4" s="526"/>
      <c r="X4" s="503" t="s">
        <v>135</v>
      </c>
      <c r="Y4" s="503"/>
      <c r="Z4" s="503"/>
      <c r="AA4" s="503"/>
      <c r="AB4" s="503"/>
      <c r="AC4" s="441"/>
      <c r="AE4" s="497" t="s">
        <v>152</v>
      </c>
      <c r="AF4" s="497"/>
      <c r="AG4" s="497"/>
      <c r="AI4" s="487" t="s">
        <v>138</v>
      </c>
      <c r="AJ4" s="486"/>
      <c r="AK4" s="486"/>
      <c r="AL4" s="486"/>
      <c r="AM4" s="486"/>
      <c r="AN4" s="485"/>
      <c r="AO4" s="497" t="s">
        <v>152</v>
      </c>
      <c r="AP4" s="497"/>
      <c r="AQ4" s="497"/>
    </row>
    <row r="5" spans="1:43">
      <c r="A5" s="495"/>
      <c r="B5" s="525" t="s">
        <v>205</v>
      </c>
      <c r="C5" s="499"/>
      <c r="D5" s="500"/>
      <c r="E5" s="532" t="s">
        <v>206</v>
      </c>
      <c r="F5" s="507"/>
      <c r="G5" s="531"/>
      <c r="H5" s="533" t="str">
        <f>B5</f>
        <v>jan-ago 2025</v>
      </c>
      <c r="I5" s="499"/>
      <c r="J5" s="500"/>
      <c r="K5" s="525" t="str">
        <f>E5</f>
        <v>jan-ago 2026</v>
      </c>
      <c r="L5" s="499"/>
      <c r="M5" s="500"/>
      <c r="N5" s="505" t="s">
        <v>136</v>
      </c>
      <c r="O5" s="499"/>
      <c r="P5" s="509"/>
      <c r="R5" s="529" t="str">
        <f>H5</f>
        <v>jan-ago 2025</v>
      </c>
      <c r="S5" s="499"/>
      <c r="T5" s="500"/>
      <c r="U5" s="530" t="str">
        <f>K5</f>
        <v>jan-ago 2026</v>
      </c>
      <c r="V5" s="507"/>
      <c r="W5" s="531"/>
      <c r="X5" s="533" t="str">
        <f>R5</f>
        <v>jan-ago 2025</v>
      </c>
      <c r="Y5" s="499"/>
      <c r="Z5" s="500"/>
      <c r="AA5" s="525" t="str">
        <f>U5</f>
        <v>jan-ago 2026</v>
      </c>
      <c r="AB5" s="499"/>
      <c r="AC5" s="509"/>
      <c r="AE5" s="498" t="s">
        <v>137</v>
      </c>
      <c r="AF5" s="499"/>
      <c r="AG5" s="509"/>
      <c r="AI5" s="521" t="str">
        <f>X5</f>
        <v>jan-ago 2025</v>
      </c>
      <c r="AJ5" s="522"/>
      <c r="AK5" s="524"/>
      <c r="AL5" s="523" t="str">
        <f>AA5</f>
        <v>jan-ago 2026</v>
      </c>
      <c r="AM5" s="522"/>
      <c r="AN5" s="524"/>
      <c r="AO5" s="499" t="s">
        <v>138</v>
      </c>
      <c r="AP5" s="499"/>
      <c r="AQ5" s="509"/>
    </row>
    <row r="6" spans="1:43" ht="19.5" customHeight="1" thickBot="1">
      <c r="A6" s="496"/>
      <c r="B6" s="99" t="s">
        <v>29</v>
      </c>
      <c r="C6" s="135" t="s">
        <v>30</v>
      </c>
      <c r="D6" s="263" t="s">
        <v>12</v>
      </c>
      <c r="E6" s="159" t="s">
        <v>29</v>
      </c>
      <c r="F6" s="352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1" t="s">
        <v>29</v>
      </c>
      <c r="V6" s="352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6" t="s">
        <v>29</v>
      </c>
      <c r="AJ6" s="135" t="s">
        <v>30</v>
      </c>
      <c r="AK6" s="263" t="s">
        <v>12</v>
      </c>
      <c r="AL6" s="407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166</v>
      </c>
      <c r="B7" s="39">
        <v>33072.390000000007</v>
      </c>
      <c r="C7" s="369">
        <v>23260.639999999989</v>
      </c>
      <c r="D7" s="374">
        <v>56333.03</v>
      </c>
      <c r="E7" s="39">
        <v>32393.089999999993</v>
      </c>
      <c r="F7" s="378">
        <v>23766.749999999996</v>
      </c>
      <c r="G7" s="376">
        <v>56159.839999999989</v>
      </c>
      <c r="H7" s="344">
        <f t="shared" ref="H7:H32" si="0">B7/$B$33</f>
        <v>9.3461510190991151E-2</v>
      </c>
      <c r="I7" s="322">
        <f t="shared" ref="I7:I32" si="1">C7/$C$33</f>
        <v>0.12100748706722542</v>
      </c>
      <c r="J7" s="397">
        <f t="shared" ref="J7:J32" si="2">D7/$D$33</f>
        <v>0.10315782387850458</v>
      </c>
      <c r="K7" s="322">
        <f t="shared" ref="K7:K32" si="3">E7/$E$33</f>
        <v>9.9587928536567574E-2</v>
      </c>
      <c r="L7" s="322">
        <f t="shared" ref="L7:L32" si="4">F7/$F$33</f>
        <v>0.13153467217818998</v>
      </c>
      <c r="M7" s="398">
        <f t="shared" ref="M7:M32" si="5">G7/$G$33</f>
        <v>0.1109967431178018</v>
      </c>
      <c r="N7" s="391">
        <f t="shared" ref="N7:P33" si="6">(E7-B7)/B7</f>
        <v>-2.0539791650981791E-2</v>
      </c>
      <c r="O7" s="392">
        <f t="shared" si="6"/>
        <v>2.1758214735278485E-2</v>
      </c>
      <c r="P7" s="381">
        <f t="shared" si="6"/>
        <v>-3.0743952526609986E-3</v>
      </c>
      <c r="R7" s="400">
        <v>10598.965</v>
      </c>
      <c r="S7" s="368">
        <v>14180.700000000004</v>
      </c>
      <c r="T7" s="373">
        <v>24779.665000000005</v>
      </c>
      <c r="U7" s="39">
        <v>10269.641</v>
      </c>
      <c r="V7" s="112">
        <v>13655.202999999998</v>
      </c>
      <c r="W7" s="379">
        <v>23924.843999999997</v>
      </c>
      <c r="X7" s="344">
        <f>R7/$R$33</f>
        <v>0.10909569947737953</v>
      </c>
      <c r="Y7" s="322">
        <f>S7/$S$33</f>
        <v>0.16951916803142983</v>
      </c>
      <c r="Z7" s="397">
        <f>T7/$T$33</f>
        <v>0.13705157589319794</v>
      </c>
      <c r="AA7" s="322">
        <f>U7/$U$33</f>
        <v>0.11240280716506149</v>
      </c>
      <c r="AB7" s="322">
        <f>V7/$V$33</f>
        <v>0.17853970525422186</v>
      </c>
      <c r="AC7" s="398">
        <f>W7/$W$33</f>
        <v>0.14253929708931071</v>
      </c>
      <c r="AE7" s="391">
        <f t="shared" ref="AE7:AG33" si="7">(U7-R7)/R7</f>
        <v>-3.1071335738914178E-2</v>
      </c>
      <c r="AF7" s="392">
        <f t="shared" si="7"/>
        <v>-3.7057197458518022E-2</v>
      </c>
      <c r="AG7" s="381">
        <f t="shared" si="7"/>
        <v>-3.4496874755974585E-2</v>
      </c>
      <c r="AI7" s="27">
        <f t="shared" ref="AI7:AN22" si="8">(R7/B7)*10</f>
        <v>3.2047774593853049</v>
      </c>
      <c r="AJ7" s="28">
        <f t="shared" si="8"/>
        <v>6.0964358676287542</v>
      </c>
      <c r="AK7" s="405">
        <f t="shared" si="8"/>
        <v>4.3987807863344122</v>
      </c>
      <c r="AL7" s="28">
        <f t="shared" si="8"/>
        <v>3.1703184228488239</v>
      </c>
      <c r="AM7" s="28">
        <f t="shared" si="8"/>
        <v>5.7455070634394687</v>
      </c>
      <c r="AN7" s="401">
        <f t="shared" si="8"/>
        <v>4.2601339320055045</v>
      </c>
      <c r="AO7" s="382">
        <f t="shared" ref="AO7:AQ18" si="9">(AL7-AI7)/AI7</f>
        <v>-1.0752396062811306E-2</v>
      </c>
      <c r="AP7" s="380">
        <f t="shared" si="9"/>
        <v>-5.7562945269820642E-2</v>
      </c>
      <c r="AQ7" s="381">
        <f t="shared" si="9"/>
        <v>-3.1519382543371686E-2</v>
      </c>
    </row>
    <row r="8" spans="1:43" ht="20.100000000000001" customHeight="1">
      <c r="A8" s="8" t="s">
        <v>165</v>
      </c>
      <c r="B8" s="19">
        <v>55517.419999999991</v>
      </c>
      <c r="C8" s="370">
        <v>15562.369999999999</v>
      </c>
      <c r="D8" s="374">
        <v>71079.789999999994</v>
      </c>
      <c r="E8" s="19">
        <v>55357.770000000004</v>
      </c>
      <c r="F8" s="368">
        <v>13955.970000000001</v>
      </c>
      <c r="G8" s="376">
        <v>69313.740000000005</v>
      </c>
      <c r="H8" s="344">
        <f t="shared" si="0"/>
        <v>0.15689044290743831</v>
      </c>
      <c r="I8" s="322">
        <f t="shared" si="1"/>
        <v>8.0959220662474365E-2</v>
      </c>
      <c r="J8" s="398">
        <f t="shared" si="2"/>
        <v>0.13016229480539376</v>
      </c>
      <c r="K8" s="322">
        <f t="shared" si="3"/>
        <v>0.17018955717727904</v>
      </c>
      <c r="L8" s="322">
        <f t="shared" si="4"/>
        <v>7.7237903326229068E-2</v>
      </c>
      <c r="M8" s="398">
        <f t="shared" si="5"/>
        <v>0.13699468148972835</v>
      </c>
      <c r="N8" s="393">
        <f t="shared" si="6"/>
        <v>-2.8756739776449793E-3</v>
      </c>
      <c r="O8" s="394">
        <f t="shared" si="6"/>
        <v>-0.10322335222719919</v>
      </c>
      <c r="P8" s="385">
        <f t="shared" si="6"/>
        <v>-2.4846021632871855E-2</v>
      </c>
      <c r="R8" s="400">
        <v>16489.906999999999</v>
      </c>
      <c r="S8" s="368">
        <v>7038.594000000001</v>
      </c>
      <c r="T8" s="373">
        <v>23528.501</v>
      </c>
      <c r="U8" s="19">
        <v>16153.830999999998</v>
      </c>
      <c r="V8" s="119">
        <v>6030.16</v>
      </c>
      <c r="W8" s="374">
        <v>22183.990999999998</v>
      </c>
      <c r="X8" s="344">
        <f t="shared" ref="X8:X32" si="10">R8/$R$33</f>
        <v>0.16973147269397879</v>
      </c>
      <c r="Y8" s="322">
        <f t="shared" ref="Y8:Y32" si="11">S8/$S$33</f>
        <v>8.4140881549642374E-2</v>
      </c>
      <c r="Z8" s="398">
        <f t="shared" ref="Z8:Z32" si="12">T8/$T$33</f>
        <v>0.13013162770580969</v>
      </c>
      <c r="AA8" s="322">
        <f t="shared" ref="AA8:AA32" si="13">U8/$U$33</f>
        <v>0.17680617568520576</v>
      </c>
      <c r="AB8" s="322">
        <f t="shared" ref="AB8:AB32" si="14">V8/$V$33</f>
        <v>7.8843426131109048E-2</v>
      </c>
      <c r="AC8" s="398">
        <f t="shared" ref="AC8:AC32" si="15">W8/$W$33</f>
        <v>0.13216765316319701</v>
      </c>
      <c r="AE8" s="393">
        <f t="shared" si="7"/>
        <v>-2.0380709242326288E-2</v>
      </c>
      <c r="AF8" s="394">
        <f t="shared" si="7"/>
        <v>-0.14327207962272023</v>
      </c>
      <c r="AG8" s="385">
        <f t="shared" si="7"/>
        <v>-5.7143886897002151E-2</v>
      </c>
      <c r="AI8" s="27">
        <f t="shared" si="8"/>
        <v>2.9702221392852914</v>
      </c>
      <c r="AJ8" s="28">
        <f t="shared" si="8"/>
        <v>4.5228291063636208</v>
      </c>
      <c r="AK8" s="401">
        <f t="shared" si="8"/>
        <v>3.3101534205433083</v>
      </c>
      <c r="AL8" s="28">
        <f t="shared" si="8"/>
        <v>2.9180783474478829</v>
      </c>
      <c r="AM8" s="28">
        <f t="shared" si="8"/>
        <v>4.3208462041692544</v>
      </c>
      <c r="AN8" s="401">
        <f t="shared" si="8"/>
        <v>3.2005185407683956</v>
      </c>
      <c r="AO8" s="383">
        <f t="shared" si="9"/>
        <v>-1.7555519214450289E-2</v>
      </c>
      <c r="AP8" s="384">
        <f t="shared" si="9"/>
        <v>-4.4658530633000584E-2</v>
      </c>
      <c r="AQ8" s="385">
        <f t="shared" si="9"/>
        <v>-3.3120785004858752E-2</v>
      </c>
    </row>
    <row r="9" spans="1:43" ht="20.100000000000001" customHeight="1">
      <c r="A9" s="8" t="s">
        <v>168</v>
      </c>
      <c r="B9" s="19">
        <v>17758.999999999996</v>
      </c>
      <c r="C9" s="370">
        <v>21565.139999999996</v>
      </c>
      <c r="D9" s="374">
        <v>39324.139999999992</v>
      </c>
      <c r="E9" s="19">
        <v>16798.679999999997</v>
      </c>
      <c r="F9" s="368">
        <v>21298.11</v>
      </c>
      <c r="G9" s="376">
        <v>38096.789999999994</v>
      </c>
      <c r="H9" s="344">
        <f t="shared" si="0"/>
        <v>5.0186362687480744E-2</v>
      </c>
      <c r="I9" s="322">
        <f t="shared" si="1"/>
        <v>0.11218708512117063</v>
      </c>
      <c r="J9" s="398">
        <f t="shared" si="2"/>
        <v>7.2010909200049364E-2</v>
      </c>
      <c r="K9" s="322">
        <f t="shared" si="3"/>
        <v>5.1645142323522297E-2</v>
      </c>
      <c r="L9" s="322">
        <f t="shared" si="4"/>
        <v>0.11787223397667038</v>
      </c>
      <c r="M9" s="398">
        <f t="shared" si="5"/>
        <v>7.5296147803178226E-2</v>
      </c>
      <c r="N9" s="393">
        <f t="shared" si="6"/>
        <v>-5.4075116842164532E-2</v>
      </c>
      <c r="O9" s="394">
        <f t="shared" si="6"/>
        <v>-1.2382483953268806E-2</v>
      </c>
      <c r="P9" s="385">
        <f t="shared" si="6"/>
        <v>-3.1211108494680336E-2</v>
      </c>
      <c r="R9" s="400">
        <v>6718.9370000000017</v>
      </c>
      <c r="S9" s="368">
        <v>9555.2879999999986</v>
      </c>
      <c r="T9" s="373">
        <v>16274.225</v>
      </c>
      <c r="U9" s="19">
        <v>6223.9060000000009</v>
      </c>
      <c r="V9" s="119">
        <v>9258.0679999999993</v>
      </c>
      <c r="W9" s="374">
        <v>15481.974</v>
      </c>
      <c r="X9" s="344">
        <f t="shared" si="10"/>
        <v>6.9158368931253766E-2</v>
      </c>
      <c r="Y9" s="322">
        <f t="shared" si="11"/>
        <v>0.11422598828412592</v>
      </c>
      <c r="Z9" s="398">
        <f t="shared" si="12"/>
        <v>9.0009618075566344E-2</v>
      </c>
      <c r="AA9" s="322">
        <f t="shared" si="13"/>
        <v>6.8121612618344624E-2</v>
      </c>
      <c r="AB9" s="322">
        <f t="shared" si="14"/>
        <v>0.12104783297205786</v>
      </c>
      <c r="AC9" s="398">
        <f t="shared" si="15"/>
        <v>9.2238415076603394E-2</v>
      </c>
      <c r="AE9" s="393">
        <f t="shared" si="7"/>
        <v>-7.3676981939256272E-2</v>
      </c>
      <c r="AF9" s="394">
        <f t="shared" si="7"/>
        <v>-3.1105289552758576E-2</v>
      </c>
      <c r="AG9" s="385">
        <f t="shared" si="7"/>
        <v>-4.8681335055893608E-2</v>
      </c>
      <c r="AI9" s="27">
        <f t="shared" si="8"/>
        <v>3.7833982769300087</v>
      </c>
      <c r="AJ9" s="28">
        <f t="shared" si="8"/>
        <v>4.4308954173262967</v>
      </c>
      <c r="AK9" s="401">
        <f t="shared" si="8"/>
        <v>4.1384821130226888</v>
      </c>
      <c r="AL9" s="28">
        <f t="shared" si="8"/>
        <v>3.7049970592927552</v>
      </c>
      <c r="AM9" s="28">
        <f t="shared" si="8"/>
        <v>4.3468965086573412</v>
      </c>
      <c r="AN9" s="401">
        <f t="shared" si="8"/>
        <v>4.0638526238037382</v>
      </c>
      <c r="AO9" s="383">
        <f t="shared" si="9"/>
        <v>-2.0722433087555135E-2</v>
      </c>
      <c r="AP9" s="384">
        <f t="shared" si="9"/>
        <v>-1.8957547122527729E-2</v>
      </c>
      <c r="AQ9" s="385">
        <f t="shared" si="9"/>
        <v>-1.8033058300315378E-2</v>
      </c>
    </row>
    <row r="10" spans="1:43" ht="20.100000000000001" customHeight="1">
      <c r="A10" s="8" t="s">
        <v>212</v>
      </c>
      <c r="B10" s="19">
        <v>22605.710000000003</v>
      </c>
      <c r="C10" s="370">
        <v>15619.840000000009</v>
      </c>
      <c r="D10" s="374">
        <v>38225.55000000001</v>
      </c>
      <c r="E10" s="19">
        <v>26627.719999999998</v>
      </c>
      <c r="F10" s="368">
        <v>15972.919999999998</v>
      </c>
      <c r="G10" s="376">
        <v>42600.639999999999</v>
      </c>
      <c r="H10" s="344">
        <f t="shared" si="0"/>
        <v>6.3883009227321957E-2</v>
      </c>
      <c r="I10" s="322">
        <f t="shared" si="1"/>
        <v>8.1258193531739992E-2</v>
      </c>
      <c r="J10" s="398">
        <f t="shared" si="2"/>
        <v>6.9999155993543616E-2</v>
      </c>
      <c r="K10" s="322">
        <f t="shared" si="3"/>
        <v>8.1863121932848379E-2</v>
      </c>
      <c r="L10" s="322">
        <f t="shared" si="4"/>
        <v>8.8400508943311751E-2</v>
      </c>
      <c r="M10" s="398">
        <f t="shared" si="5"/>
        <v>8.4197752250254859E-2</v>
      </c>
      <c r="N10" s="393">
        <f t="shared" si="6"/>
        <v>0.17792009187059352</v>
      </c>
      <c r="O10" s="394">
        <f t="shared" si="6"/>
        <v>2.2604584938129252E-2</v>
      </c>
      <c r="P10" s="385">
        <f t="shared" si="6"/>
        <v>0.11445459908359691</v>
      </c>
      <c r="R10" s="400">
        <v>7474.3840000000046</v>
      </c>
      <c r="S10" s="368">
        <v>6458.2530000000024</v>
      </c>
      <c r="T10" s="373">
        <v>13932.637000000006</v>
      </c>
      <c r="U10" s="19">
        <v>8630.8140000000003</v>
      </c>
      <c r="V10" s="119">
        <v>6515.0540000000001</v>
      </c>
      <c r="W10" s="374">
        <v>15145.868</v>
      </c>
      <c r="X10" s="344">
        <f t="shared" si="10"/>
        <v>7.6934224298555037E-2</v>
      </c>
      <c r="Y10" s="322">
        <f t="shared" si="11"/>
        <v>7.7203359178072029E-2</v>
      </c>
      <c r="Z10" s="398">
        <f t="shared" si="12"/>
        <v>7.7058743820704517E-2</v>
      </c>
      <c r="AA10" s="322">
        <f t="shared" si="13"/>
        <v>9.4465592489505035E-2</v>
      </c>
      <c r="AB10" s="322">
        <f t="shared" si="14"/>
        <v>8.518334153474974E-2</v>
      </c>
      <c r="AC10" s="398">
        <f t="shared" si="15"/>
        <v>9.0235964695422236E-2</v>
      </c>
      <c r="AE10" s="393">
        <f t="shared" si="7"/>
        <v>0.15471910461116195</v>
      </c>
      <c r="AF10" s="394">
        <f t="shared" si="7"/>
        <v>8.7951029481188846E-3</v>
      </c>
      <c r="AG10" s="385">
        <f t="shared" si="7"/>
        <v>8.7078347049448987E-2</v>
      </c>
      <c r="AI10" s="27">
        <f t="shared" si="8"/>
        <v>3.3064141758874213</v>
      </c>
      <c r="AJ10" s="28">
        <f t="shared" si="8"/>
        <v>4.1346473459395225</v>
      </c>
      <c r="AK10" s="401">
        <f t="shared" si="8"/>
        <v>3.6448493219849034</v>
      </c>
      <c r="AL10" s="28">
        <f t="shared" si="8"/>
        <v>3.2412891528076759</v>
      </c>
      <c r="AM10" s="28">
        <f t="shared" si="8"/>
        <v>4.0788121395461827</v>
      </c>
      <c r="AN10" s="401">
        <f t="shared" si="8"/>
        <v>3.555314661939351</v>
      </c>
      <c r="AO10" s="383">
        <f t="shared" si="9"/>
        <v>-1.9696571456377262E-2</v>
      </c>
      <c r="AP10" s="384">
        <f t="shared" si="9"/>
        <v>-1.350422459805996E-2</v>
      </c>
      <c r="AQ10" s="385">
        <f t="shared" si="9"/>
        <v>-2.4564708204945458E-2</v>
      </c>
    </row>
    <row r="11" spans="1:43" ht="20.100000000000001" customHeight="1">
      <c r="A11" s="8" t="s">
        <v>214</v>
      </c>
      <c r="B11" s="19">
        <v>34780.909999999996</v>
      </c>
      <c r="C11" s="370">
        <v>11861.980000000001</v>
      </c>
      <c r="D11" s="374">
        <v>46642.89</v>
      </c>
      <c r="E11" s="19">
        <v>30586.899999999998</v>
      </c>
      <c r="F11" s="368">
        <v>13002.47</v>
      </c>
      <c r="G11" s="376">
        <v>43589.369999999995</v>
      </c>
      <c r="H11" s="344">
        <f t="shared" si="0"/>
        <v>9.8289732747374625E-2</v>
      </c>
      <c r="I11" s="322">
        <f t="shared" si="1"/>
        <v>6.1708895002101728E-2</v>
      </c>
      <c r="J11" s="398">
        <f t="shared" si="2"/>
        <v>8.5413105451712129E-2</v>
      </c>
      <c r="K11" s="322">
        <f t="shared" si="3"/>
        <v>9.4035055357643837E-2</v>
      </c>
      <c r="L11" s="322">
        <f t="shared" si="4"/>
        <v>7.1960854090557191E-2</v>
      </c>
      <c r="M11" s="398">
        <f t="shared" si="5"/>
        <v>8.6151921098009121E-2</v>
      </c>
      <c r="N11" s="393">
        <f t="shared" si="6"/>
        <v>-0.1205836765053013</v>
      </c>
      <c r="O11" s="394">
        <f t="shared" si="6"/>
        <v>9.6146680402428422E-2</v>
      </c>
      <c r="P11" s="385">
        <f t="shared" si="6"/>
        <v>-6.5465926318030554E-2</v>
      </c>
      <c r="R11" s="400">
        <v>7638.75</v>
      </c>
      <c r="S11" s="368">
        <v>3814.0099999999993</v>
      </c>
      <c r="T11" s="373">
        <v>11452.759999999998</v>
      </c>
      <c r="U11" s="19">
        <v>6660.9340000000011</v>
      </c>
      <c r="V11" s="119">
        <v>4509.5840000000007</v>
      </c>
      <c r="W11" s="374">
        <v>11170.518000000002</v>
      </c>
      <c r="X11" s="344">
        <f t="shared" si="10"/>
        <v>7.8626052108185365E-2</v>
      </c>
      <c r="Y11" s="322">
        <f t="shared" si="11"/>
        <v>4.5593503992296107E-2</v>
      </c>
      <c r="Z11" s="398">
        <f t="shared" si="12"/>
        <v>6.3343019622201555E-2</v>
      </c>
      <c r="AA11" s="322">
        <f t="shared" si="13"/>
        <v>7.2904951588979777E-2</v>
      </c>
      <c r="AB11" s="322">
        <f t="shared" si="14"/>
        <v>5.8962125878257179E-2</v>
      </c>
      <c r="AC11" s="398">
        <f t="shared" si="15"/>
        <v>6.6551647477554848E-2</v>
      </c>
      <c r="AE11" s="393">
        <f t="shared" si="7"/>
        <v>-0.12800733104238243</v>
      </c>
      <c r="AF11" s="394">
        <f t="shared" si="7"/>
        <v>0.18237340751597442</v>
      </c>
      <c r="AG11" s="385">
        <f t="shared" si="7"/>
        <v>-2.4644015940262137E-2</v>
      </c>
      <c r="AI11" s="27">
        <f t="shared" si="8"/>
        <v>2.1962478842560476</v>
      </c>
      <c r="AJ11" s="28">
        <f t="shared" si="8"/>
        <v>3.215323242831297</v>
      </c>
      <c r="AK11" s="401">
        <f t="shared" si="8"/>
        <v>2.4554138905200769</v>
      </c>
      <c r="AL11" s="28">
        <f t="shared" si="8"/>
        <v>2.1777081037960699</v>
      </c>
      <c r="AM11" s="28">
        <f t="shared" si="8"/>
        <v>3.4682518013885062</v>
      </c>
      <c r="AN11" s="401">
        <f t="shared" si="8"/>
        <v>2.5626702106499826</v>
      </c>
      <c r="AO11" s="383">
        <f t="shared" si="9"/>
        <v>-8.4415700945604973E-3</v>
      </c>
      <c r="AP11" s="384">
        <f t="shared" si="9"/>
        <v>7.8663493358288136E-2</v>
      </c>
      <c r="AQ11" s="385">
        <f t="shared" si="9"/>
        <v>4.368156445803438E-2</v>
      </c>
    </row>
    <row r="12" spans="1:43" ht="20.100000000000001" customHeight="1">
      <c r="A12" s="8" t="s">
        <v>170</v>
      </c>
      <c r="B12" s="19">
        <v>58307.66</v>
      </c>
      <c r="C12" s="370">
        <v>13113.280000000004</v>
      </c>
      <c r="D12" s="374">
        <v>71420.94</v>
      </c>
      <c r="E12" s="19">
        <v>34549.469999999994</v>
      </c>
      <c r="F12" s="368">
        <v>11691.939999999997</v>
      </c>
      <c r="G12" s="376">
        <v>46241.409999999989</v>
      </c>
      <c r="H12" s="344">
        <f t="shared" si="0"/>
        <v>0.16477557138455509</v>
      </c>
      <c r="I12" s="322">
        <f t="shared" si="1"/>
        <v>6.8218460885380069E-2</v>
      </c>
      <c r="J12" s="398">
        <f t="shared" si="2"/>
        <v>0.13078701340505283</v>
      </c>
      <c r="K12" s="322">
        <f t="shared" si="3"/>
        <v>0.10621741085324943</v>
      </c>
      <c r="L12" s="322">
        <f t="shared" si="4"/>
        <v>6.4707858458858125E-2</v>
      </c>
      <c r="M12" s="398">
        <f t="shared" si="5"/>
        <v>9.139352795832309E-2</v>
      </c>
      <c r="N12" s="393">
        <f t="shared" si="6"/>
        <v>-0.4074625872483994</v>
      </c>
      <c r="O12" s="394">
        <f t="shared" si="6"/>
        <v>-0.10838935796383567</v>
      </c>
      <c r="P12" s="385">
        <f t="shared" si="6"/>
        <v>-0.35255108655808803</v>
      </c>
      <c r="R12" s="400">
        <v>11504.202999999996</v>
      </c>
      <c r="S12" s="368">
        <v>3084.6979999999999</v>
      </c>
      <c r="T12" s="373">
        <v>14588.900999999996</v>
      </c>
      <c r="U12" s="19">
        <v>7115.7219999999998</v>
      </c>
      <c r="V12" s="119">
        <v>2623.924</v>
      </c>
      <c r="W12" s="374">
        <v>9739.6460000000006</v>
      </c>
      <c r="X12" s="344">
        <f t="shared" si="10"/>
        <v>0.11841336141922985</v>
      </c>
      <c r="Y12" s="322">
        <f t="shared" si="11"/>
        <v>3.6875149928297997E-2</v>
      </c>
      <c r="Z12" s="398">
        <f t="shared" si="12"/>
        <v>8.0688414173470474E-2</v>
      </c>
      <c r="AA12" s="322">
        <f t="shared" si="13"/>
        <v>7.7882676503120765E-2</v>
      </c>
      <c r="AB12" s="322">
        <f t="shared" si="14"/>
        <v>3.4307407774859071E-2</v>
      </c>
      <c r="AC12" s="398">
        <f t="shared" si="15"/>
        <v>5.8026806558852249E-2</v>
      </c>
      <c r="AE12" s="393">
        <f t="shared" si="7"/>
        <v>-0.38146762535396828</v>
      </c>
      <c r="AF12" s="394">
        <f t="shared" si="7"/>
        <v>-0.14937410404519338</v>
      </c>
      <c r="AG12" s="385">
        <f t="shared" si="7"/>
        <v>-0.3323934407396415</v>
      </c>
      <c r="AI12" s="27">
        <f t="shared" si="8"/>
        <v>1.9730174388750974</v>
      </c>
      <c r="AJ12" s="28">
        <f t="shared" si="8"/>
        <v>2.3523466287610719</v>
      </c>
      <c r="AK12" s="401">
        <f t="shared" si="8"/>
        <v>2.042664378262173</v>
      </c>
      <c r="AL12" s="28">
        <f t="shared" si="8"/>
        <v>2.0595748646795453</v>
      </c>
      <c r="AM12" s="28">
        <f t="shared" si="8"/>
        <v>2.2442161010063351</v>
      </c>
      <c r="AN12" s="401">
        <f t="shared" si="8"/>
        <v>2.1062606006174991</v>
      </c>
      <c r="AO12" s="383">
        <f t="shared" si="9"/>
        <v>4.3870583249278353E-2</v>
      </c>
      <c r="AP12" s="384">
        <f t="shared" si="9"/>
        <v>-4.5967089387539274E-2</v>
      </c>
      <c r="AQ12" s="385">
        <f t="shared" si="9"/>
        <v>3.113395574530534E-2</v>
      </c>
    </row>
    <row r="13" spans="1:43" ht="20.100000000000001" customHeight="1">
      <c r="A13" s="8" t="s">
        <v>215</v>
      </c>
      <c r="B13" s="19">
        <v>20895.16</v>
      </c>
      <c r="C13" s="370">
        <v>8538.2599999999984</v>
      </c>
      <c r="D13" s="374">
        <v>29433.42</v>
      </c>
      <c r="E13" s="19">
        <v>22993.1</v>
      </c>
      <c r="F13" s="368">
        <v>10739.330000000002</v>
      </c>
      <c r="G13" s="376">
        <v>33732.43</v>
      </c>
      <c r="H13" s="344">
        <f t="shared" si="0"/>
        <v>5.9049049956244173E-2</v>
      </c>
      <c r="I13" s="322">
        <f t="shared" si="1"/>
        <v>4.4418097976951988E-2</v>
      </c>
      <c r="J13" s="398">
        <f t="shared" si="2"/>
        <v>5.3898885902321503E-2</v>
      </c>
      <c r="K13" s="322">
        <f t="shared" si="3"/>
        <v>7.0689001871514945E-2</v>
      </c>
      <c r="L13" s="322">
        <f t="shared" si="4"/>
        <v>5.943573483809951E-2</v>
      </c>
      <c r="M13" s="398">
        <f t="shared" si="5"/>
        <v>6.667023744101179E-2</v>
      </c>
      <c r="N13" s="393">
        <f t="shared" si="6"/>
        <v>0.10040315556329785</v>
      </c>
      <c r="O13" s="394">
        <f t="shared" si="6"/>
        <v>0.25778905772370525</v>
      </c>
      <c r="P13" s="385">
        <f t="shared" si="6"/>
        <v>0.14605879982686357</v>
      </c>
      <c r="R13" s="400">
        <v>4404.6709999999994</v>
      </c>
      <c r="S13" s="368">
        <v>2640.7649999999999</v>
      </c>
      <c r="T13" s="373">
        <v>7045.4359999999997</v>
      </c>
      <c r="U13" s="19">
        <v>4691.7440000000015</v>
      </c>
      <c r="V13" s="119">
        <v>3069.7649999999999</v>
      </c>
      <c r="W13" s="374">
        <v>7761.5090000000018</v>
      </c>
      <c r="X13" s="344">
        <f t="shared" si="10"/>
        <v>4.5337508305077774E-2</v>
      </c>
      <c r="Y13" s="322">
        <f t="shared" si="11"/>
        <v>3.1568278418309295E-2</v>
      </c>
      <c r="Z13" s="398">
        <f t="shared" si="12"/>
        <v>3.8966955632962298E-2</v>
      </c>
      <c r="AA13" s="322">
        <f t="shared" si="13"/>
        <v>5.1351862845043408E-2</v>
      </c>
      <c r="AB13" s="322">
        <f t="shared" si="14"/>
        <v>4.0136711134922447E-2</v>
      </c>
      <c r="AC13" s="398">
        <f t="shared" si="15"/>
        <v>4.6241473391105882E-2</v>
      </c>
      <c r="AE13" s="393">
        <f t="shared" si="7"/>
        <v>6.517467479409976E-2</v>
      </c>
      <c r="AF13" s="394">
        <f t="shared" si="7"/>
        <v>0.16245292557270338</v>
      </c>
      <c r="AG13" s="385">
        <f t="shared" si="7"/>
        <v>0.1016364352752622</v>
      </c>
      <c r="AI13" s="27">
        <f t="shared" si="8"/>
        <v>2.107986251361559</v>
      </c>
      <c r="AJ13" s="28">
        <f t="shared" si="8"/>
        <v>3.0928608404991187</v>
      </c>
      <c r="AK13" s="401">
        <f t="shared" si="8"/>
        <v>2.3936858170066544</v>
      </c>
      <c r="AL13" s="28">
        <f t="shared" si="8"/>
        <v>2.0405008459059464</v>
      </c>
      <c r="AM13" s="28">
        <f t="shared" si="8"/>
        <v>2.858432509290616</v>
      </c>
      <c r="AN13" s="401">
        <f t="shared" si="8"/>
        <v>2.300904204055267</v>
      </c>
      <c r="AO13" s="383">
        <f t="shared" si="9"/>
        <v>-3.2014158257447592E-2</v>
      </c>
      <c r="AP13" s="384">
        <f t="shared" si="9"/>
        <v>-7.5796598456292399E-2</v>
      </c>
      <c r="AQ13" s="385">
        <f t="shared" si="9"/>
        <v>-3.87609820354003E-2</v>
      </c>
    </row>
    <row r="14" spans="1:43" ht="20.100000000000001" customHeight="1">
      <c r="A14" s="8" t="s">
        <v>169</v>
      </c>
      <c r="B14" s="19">
        <v>5707.54</v>
      </c>
      <c r="C14" s="370">
        <v>10853.03</v>
      </c>
      <c r="D14" s="374">
        <v>16560.57</v>
      </c>
      <c r="E14" s="19">
        <v>5377.38</v>
      </c>
      <c r="F14" s="368">
        <v>8924.4</v>
      </c>
      <c r="G14" s="376">
        <v>14301.779999999999</v>
      </c>
      <c r="H14" s="344">
        <f t="shared" si="0"/>
        <v>1.6129324426674019E-2</v>
      </c>
      <c r="I14" s="322">
        <f t="shared" si="1"/>
        <v>5.6460092558296343E-2</v>
      </c>
      <c r="J14" s="398">
        <f t="shared" si="2"/>
        <v>3.0325944892146697E-2</v>
      </c>
      <c r="K14" s="322">
        <f t="shared" si="3"/>
        <v>1.6531986764892384E-2</v>
      </c>
      <c r="L14" s="322">
        <f t="shared" si="4"/>
        <v>4.9391188462328206E-2</v>
      </c>
      <c r="M14" s="398">
        <f t="shared" si="5"/>
        <v>2.8266658181136477E-2</v>
      </c>
      <c r="N14" s="393">
        <f t="shared" si="6"/>
        <v>-5.7846287542443829E-2</v>
      </c>
      <c r="O14" s="394">
        <f t="shared" si="6"/>
        <v>-0.17770429087545145</v>
      </c>
      <c r="P14" s="385">
        <f t="shared" si="6"/>
        <v>-0.13639566754042892</v>
      </c>
      <c r="R14" s="400">
        <v>2148.5680000000002</v>
      </c>
      <c r="S14" s="368">
        <v>6226.7049999999999</v>
      </c>
      <c r="T14" s="373">
        <v>8375.273000000001</v>
      </c>
      <c r="U14" s="19">
        <v>2058.8530000000001</v>
      </c>
      <c r="V14" s="119">
        <v>4667.5229999999992</v>
      </c>
      <c r="W14" s="374">
        <v>6726.3759999999993</v>
      </c>
      <c r="X14" s="344">
        <f t="shared" si="10"/>
        <v>2.211532247108226E-2</v>
      </c>
      <c r="Y14" s="322">
        <f t="shared" si="11"/>
        <v>7.443538409085193E-2</v>
      </c>
      <c r="Z14" s="398">
        <f t="shared" si="12"/>
        <v>4.632202909868844E-2</v>
      </c>
      <c r="AA14" s="322">
        <f t="shared" si="13"/>
        <v>2.253446412977906E-2</v>
      </c>
      <c r="AB14" s="322">
        <f t="shared" si="14"/>
        <v>6.1027154315267326E-2</v>
      </c>
      <c r="AC14" s="398">
        <f t="shared" si="15"/>
        <v>4.0074363995786531E-2</v>
      </c>
      <c r="AE14" s="393">
        <f t="shared" si="7"/>
        <v>-4.1755718227209998E-2</v>
      </c>
      <c r="AF14" s="394">
        <f t="shared" si="7"/>
        <v>-0.25040241989944934</v>
      </c>
      <c r="AG14" s="385">
        <f t="shared" si="7"/>
        <v>-0.19687680628440429</v>
      </c>
      <c r="AI14" s="27">
        <f t="shared" si="8"/>
        <v>3.7644379189633366</v>
      </c>
      <c r="AJ14" s="28">
        <f t="shared" si="8"/>
        <v>5.7372964047828114</v>
      </c>
      <c r="AK14" s="401">
        <f t="shared" si="8"/>
        <v>5.0573579291050974</v>
      </c>
      <c r="AL14" s="28">
        <f t="shared" si="8"/>
        <v>3.8287288605231544</v>
      </c>
      <c r="AM14" s="28">
        <f t="shared" si="8"/>
        <v>5.2300692483528302</v>
      </c>
      <c r="AN14" s="401">
        <f t="shared" si="8"/>
        <v>4.7031740105077828</v>
      </c>
      <c r="AO14" s="383">
        <f t="shared" si="9"/>
        <v>1.7078496961246872E-2</v>
      </c>
      <c r="AP14" s="384">
        <f t="shared" si="9"/>
        <v>-8.840874179119261E-2</v>
      </c>
      <c r="AQ14" s="385">
        <f t="shared" si="9"/>
        <v>-7.0033389679418565E-2</v>
      </c>
    </row>
    <row r="15" spans="1:43" ht="20.100000000000001" customHeight="1">
      <c r="A15" s="8" t="s">
        <v>211</v>
      </c>
      <c r="B15" s="19">
        <v>16736.769999999997</v>
      </c>
      <c r="C15" s="370">
        <v>7291.0999999999995</v>
      </c>
      <c r="D15" s="374">
        <v>24027.869999999995</v>
      </c>
      <c r="E15" s="19">
        <v>13147.18</v>
      </c>
      <c r="F15" s="368">
        <v>6146.4699999999993</v>
      </c>
      <c r="G15" s="376">
        <v>19293.650000000001</v>
      </c>
      <c r="H15" s="344">
        <f t="shared" si="0"/>
        <v>4.7297573592935807E-2</v>
      </c>
      <c r="I15" s="322">
        <f t="shared" si="1"/>
        <v>3.793006937710431E-2</v>
      </c>
      <c r="J15" s="398">
        <f t="shared" si="2"/>
        <v>4.4000167958932856E-2</v>
      </c>
      <c r="K15" s="322">
        <f t="shared" si="3"/>
        <v>4.0419127113140205E-2</v>
      </c>
      <c r="L15" s="322">
        <f t="shared" si="4"/>
        <v>3.401701606248559E-2</v>
      </c>
      <c r="M15" s="398">
        <f t="shared" si="5"/>
        <v>3.8132806518942672E-2</v>
      </c>
      <c r="N15" s="393">
        <f t="shared" si="6"/>
        <v>-0.21447328247923567</v>
      </c>
      <c r="O15" s="394">
        <f t="shared" si="6"/>
        <v>-0.1569900289393919</v>
      </c>
      <c r="P15" s="385">
        <f t="shared" si="6"/>
        <v>-0.19703036515513006</v>
      </c>
      <c r="R15" s="400">
        <v>4378.3690000000006</v>
      </c>
      <c r="S15" s="368">
        <v>2488.4139999999998</v>
      </c>
      <c r="T15" s="373">
        <v>6866.7830000000004</v>
      </c>
      <c r="U15" s="19">
        <v>3488.73</v>
      </c>
      <c r="V15" s="119">
        <v>2170.3539999999998</v>
      </c>
      <c r="W15" s="374">
        <v>5659.0839999999998</v>
      </c>
      <c r="X15" s="344">
        <f t="shared" si="10"/>
        <v>4.5066780447437532E-2</v>
      </c>
      <c r="Y15" s="322">
        <f t="shared" si="11"/>
        <v>2.9747041471701839E-2</v>
      </c>
      <c r="Z15" s="398">
        <f t="shared" si="12"/>
        <v>3.7978860144663833E-2</v>
      </c>
      <c r="AA15" s="322">
        <f t="shared" si="13"/>
        <v>3.8184688777432918E-2</v>
      </c>
      <c r="AB15" s="322">
        <f t="shared" si="14"/>
        <v>2.8377048913686705E-2</v>
      </c>
      <c r="AC15" s="398">
        <f t="shared" si="15"/>
        <v>3.3715657896426193E-2</v>
      </c>
      <c r="AE15" s="393">
        <f t="shared" si="7"/>
        <v>-0.20318958954807154</v>
      </c>
      <c r="AF15" s="394">
        <f t="shared" si="7"/>
        <v>-0.12781635210218234</v>
      </c>
      <c r="AG15" s="385">
        <f t="shared" si="7"/>
        <v>-0.17587551550704317</v>
      </c>
      <c r="AI15" s="27">
        <f t="shared" si="8"/>
        <v>2.616017905485946</v>
      </c>
      <c r="AJ15" s="28">
        <f t="shared" si="8"/>
        <v>3.4129472919038277</v>
      </c>
      <c r="AK15" s="401">
        <f t="shared" si="8"/>
        <v>2.8578409155701285</v>
      </c>
      <c r="AL15" s="28">
        <f t="shared" si="8"/>
        <v>2.6535956760309052</v>
      </c>
      <c r="AM15" s="28">
        <f t="shared" si="8"/>
        <v>3.5310576639925029</v>
      </c>
      <c r="AN15" s="401">
        <f t="shared" si="8"/>
        <v>2.9331329219717368</v>
      </c>
      <c r="AO15" s="383">
        <f t="shared" si="9"/>
        <v>1.4364492867635314E-2</v>
      </c>
      <c r="AP15" s="384">
        <f t="shared" si="9"/>
        <v>3.4606562008401308E-2</v>
      </c>
      <c r="AQ15" s="385">
        <f t="shared" si="9"/>
        <v>2.634576543130911E-2</v>
      </c>
    </row>
    <row r="16" spans="1:43" ht="20.100000000000001" customHeight="1">
      <c r="A16" s="8" t="s">
        <v>218</v>
      </c>
      <c r="B16" s="19">
        <v>6972.92</v>
      </c>
      <c r="C16" s="370">
        <v>1713.53</v>
      </c>
      <c r="D16" s="374">
        <v>8686.4500000000007</v>
      </c>
      <c r="E16" s="19">
        <v>12338.36</v>
      </c>
      <c r="F16" s="368">
        <v>3558.3999999999996</v>
      </c>
      <c r="G16" s="376">
        <v>15896.76</v>
      </c>
      <c r="H16" s="344">
        <f t="shared" si="0"/>
        <v>1.9705247599008293E-2</v>
      </c>
      <c r="I16" s="322">
        <f t="shared" si="1"/>
        <v>8.9141983760680221E-3</v>
      </c>
      <c r="J16" s="398">
        <f t="shared" si="2"/>
        <v>1.5906747413186123E-2</v>
      </c>
      <c r="K16" s="322">
        <f t="shared" si="3"/>
        <v>3.7932525545986633E-2</v>
      </c>
      <c r="L16" s="322">
        <f t="shared" si="4"/>
        <v>1.9693604614803087E-2</v>
      </c>
      <c r="M16" s="398">
        <f t="shared" si="5"/>
        <v>3.1419045818601825E-2</v>
      </c>
      <c r="N16" s="393">
        <f t="shared" si="6"/>
        <v>0.76946817115354837</v>
      </c>
      <c r="O16" s="394">
        <f t="shared" si="6"/>
        <v>1.076648789341301</v>
      </c>
      <c r="P16" s="385">
        <f t="shared" si="6"/>
        <v>0.83006406529710053</v>
      </c>
      <c r="R16" s="400">
        <v>2178.5860000000002</v>
      </c>
      <c r="S16" s="368">
        <v>879.1239999999998</v>
      </c>
      <c r="T16" s="373">
        <v>3057.71</v>
      </c>
      <c r="U16" s="19">
        <v>3993.8709999999992</v>
      </c>
      <c r="V16" s="119">
        <v>983.62800000000004</v>
      </c>
      <c r="W16" s="374">
        <v>4977.4989999999989</v>
      </c>
      <c r="X16" s="344">
        <f t="shared" si="10"/>
        <v>2.2424299310510636E-2</v>
      </c>
      <c r="Y16" s="322">
        <f t="shared" si="11"/>
        <v>1.0509239253101937E-2</v>
      </c>
      <c r="Z16" s="398">
        <f t="shared" si="12"/>
        <v>1.6911607728530235E-2</v>
      </c>
      <c r="AA16" s="322">
        <f t="shared" si="13"/>
        <v>4.371353505493826E-2</v>
      </c>
      <c r="AB16" s="322">
        <f t="shared" si="14"/>
        <v>1.2860786705243399E-2</v>
      </c>
      <c r="AC16" s="398">
        <f t="shared" si="15"/>
        <v>2.9654914728921403E-2</v>
      </c>
      <c r="AE16" s="393">
        <f t="shared" si="7"/>
        <v>0.83324000062425752</v>
      </c>
      <c r="AF16" s="394">
        <f t="shared" si="7"/>
        <v>0.11887287800128341</v>
      </c>
      <c r="AG16" s="385">
        <f t="shared" si="7"/>
        <v>0.62785188915887991</v>
      </c>
      <c r="AI16" s="27">
        <f t="shared" si="8"/>
        <v>3.1243524950809709</v>
      </c>
      <c r="AJ16" s="28">
        <f t="shared" si="8"/>
        <v>5.130485022147262</v>
      </c>
      <c r="AK16" s="401">
        <f t="shared" si="8"/>
        <v>3.5200916369748287</v>
      </c>
      <c r="AL16" s="28">
        <f t="shared" si="8"/>
        <v>3.2369545061094014</v>
      </c>
      <c r="AM16" s="28">
        <f t="shared" si="8"/>
        <v>2.7642423561151079</v>
      </c>
      <c r="AN16" s="401">
        <f t="shared" si="8"/>
        <v>3.1311405594599147</v>
      </c>
      <c r="AO16" s="383">
        <f t="shared" si="9"/>
        <v>3.6040111096847377E-2</v>
      </c>
      <c r="AP16" s="384">
        <f t="shared" si="9"/>
        <v>-0.46121227443751711</v>
      </c>
      <c r="AQ16" s="385">
        <f t="shared" si="9"/>
        <v>-0.11049458867189581</v>
      </c>
    </row>
    <row r="17" spans="1:43" ht="20.100000000000001" customHeight="1">
      <c r="A17" s="8" t="s">
        <v>217</v>
      </c>
      <c r="B17" s="19">
        <v>19092.82</v>
      </c>
      <c r="C17" s="370">
        <v>10623.969999999998</v>
      </c>
      <c r="D17" s="374">
        <v>29716.789999999997</v>
      </c>
      <c r="E17" s="19">
        <v>8016.6899999999987</v>
      </c>
      <c r="F17" s="368">
        <v>6827.7400000000007</v>
      </c>
      <c r="G17" s="376">
        <v>14844.43</v>
      </c>
      <c r="H17" s="344">
        <f t="shared" si="0"/>
        <v>5.3955695098079071E-2</v>
      </c>
      <c r="I17" s="322">
        <f t="shared" si="1"/>
        <v>5.5268466919981191E-2</v>
      </c>
      <c r="J17" s="398">
        <f t="shared" si="2"/>
        <v>5.4417796966619872E-2</v>
      </c>
      <c r="K17" s="322">
        <f t="shared" si="3"/>
        <v>2.4646168390228162E-2</v>
      </c>
      <c r="L17" s="322">
        <f t="shared" si="4"/>
        <v>3.7787435918580164E-2</v>
      </c>
      <c r="M17" s="398">
        <f t="shared" si="5"/>
        <v>2.9339175172867139E-2</v>
      </c>
      <c r="N17" s="393">
        <f t="shared" si="6"/>
        <v>-0.58012017082861522</v>
      </c>
      <c r="O17" s="394">
        <f t="shared" si="6"/>
        <v>-0.35732687498176274</v>
      </c>
      <c r="P17" s="385">
        <f t="shared" si="6"/>
        <v>-0.50046993635584458</v>
      </c>
      <c r="R17" s="400">
        <v>4589.3829999999989</v>
      </c>
      <c r="S17" s="368">
        <v>3283.4980000000005</v>
      </c>
      <c r="T17" s="373">
        <v>7872.8809999999994</v>
      </c>
      <c r="U17" s="19">
        <v>1938.7170000000001</v>
      </c>
      <c r="V17" s="119">
        <v>2210.5360000000001</v>
      </c>
      <c r="W17" s="374">
        <v>4149.2530000000006</v>
      </c>
      <c r="X17" s="344">
        <f t="shared" si="10"/>
        <v>4.7238758553745049E-2</v>
      </c>
      <c r="Y17" s="322">
        <f t="shared" si="11"/>
        <v>3.9251648310228954E-2</v>
      </c>
      <c r="Z17" s="398">
        <f t="shared" si="12"/>
        <v>4.3543395274698658E-2</v>
      </c>
      <c r="AA17" s="322">
        <f t="shared" si="13"/>
        <v>2.1219557051568454E-2</v>
      </c>
      <c r="AB17" s="322">
        <f t="shared" si="14"/>
        <v>2.8902422460789973E-2</v>
      </c>
      <c r="AC17" s="398">
        <f t="shared" si="15"/>
        <v>2.4720395504594046E-2</v>
      </c>
      <c r="AE17" s="393">
        <f t="shared" si="7"/>
        <v>-0.57756478376287168</v>
      </c>
      <c r="AF17" s="394">
        <f t="shared" si="7"/>
        <v>-0.32677406838682416</v>
      </c>
      <c r="AG17" s="385">
        <f t="shared" si="7"/>
        <v>-0.47296891696953114</v>
      </c>
      <c r="AI17" s="27">
        <f t="shared" si="8"/>
        <v>2.4037219226913566</v>
      </c>
      <c r="AJ17" s="28">
        <f t="shared" si="8"/>
        <v>3.0906506701355529</v>
      </c>
      <c r="AK17" s="401">
        <f t="shared" si="8"/>
        <v>2.6493039793328959</v>
      </c>
      <c r="AL17" s="28">
        <f t="shared" si="8"/>
        <v>2.4183509652986461</v>
      </c>
      <c r="AM17" s="28">
        <f t="shared" si="8"/>
        <v>3.2375808100484198</v>
      </c>
      <c r="AN17" s="401">
        <f t="shared" si="8"/>
        <v>2.7951581839114068</v>
      </c>
      <c r="AO17" s="383">
        <f t="shared" si="9"/>
        <v>6.0859962498947843E-3</v>
      </c>
      <c r="AP17" s="384">
        <f t="shared" si="9"/>
        <v>4.7540196416446717E-2</v>
      </c>
      <c r="AQ17" s="385">
        <f t="shared" si="9"/>
        <v>5.5053782320304959E-2</v>
      </c>
    </row>
    <row r="18" spans="1:43" ht="20.100000000000001" customHeight="1">
      <c r="A18" s="8" t="s">
        <v>167</v>
      </c>
      <c r="B18" s="19">
        <v>2802.69</v>
      </c>
      <c r="C18" s="370">
        <v>7512.9400000000023</v>
      </c>
      <c r="D18" s="374">
        <v>10315.630000000003</v>
      </c>
      <c r="E18" s="19">
        <v>1525.04</v>
      </c>
      <c r="F18" s="368">
        <v>6084.69</v>
      </c>
      <c r="G18" s="376">
        <v>7609.73</v>
      </c>
      <c r="H18" s="344">
        <f t="shared" si="0"/>
        <v>7.9203117765963976E-3</v>
      </c>
      <c r="I18" s="322">
        <f t="shared" si="1"/>
        <v>3.9084134825475195E-2</v>
      </c>
      <c r="J18" s="398">
        <f t="shared" si="2"/>
        <v>1.8890124368169413E-2</v>
      </c>
      <c r="K18" s="322">
        <f t="shared" si="3"/>
        <v>4.6885176602604762E-3</v>
      </c>
      <c r="L18" s="322">
        <f t="shared" si="4"/>
        <v>3.3675100905925757E-2</v>
      </c>
      <c r="M18" s="398">
        <f t="shared" si="5"/>
        <v>1.5040200363922512E-2</v>
      </c>
      <c r="N18" s="393">
        <f t="shared" si="6"/>
        <v>-0.45586561482004789</v>
      </c>
      <c r="O18" s="394">
        <f t="shared" si="6"/>
        <v>-0.19010533825639528</v>
      </c>
      <c r="P18" s="385">
        <f t="shared" si="6"/>
        <v>-0.2623106877621631</v>
      </c>
      <c r="R18" s="400">
        <v>993.90100000000007</v>
      </c>
      <c r="S18" s="368">
        <v>4661.0120000000006</v>
      </c>
      <c r="T18" s="373">
        <v>5654.9130000000005</v>
      </c>
      <c r="U18" s="19">
        <v>615.10500000000002</v>
      </c>
      <c r="V18" s="119">
        <v>3441.5070000000005</v>
      </c>
      <c r="W18" s="374">
        <v>4056.6120000000005</v>
      </c>
      <c r="X18" s="344">
        <f t="shared" si="10"/>
        <v>1.0230274824595325E-2</v>
      </c>
      <c r="Y18" s="322">
        <f t="shared" si="11"/>
        <v>5.5718749880084253E-2</v>
      </c>
      <c r="Z18" s="398">
        <f t="shared" si="12"/>
        <v>3.1276239537093478E-2</v>
      </c>
      <c r="AA18" s="322">
        <f t="shared" si="13"/>
        <v>6.7324192443791514E-3</v>
      </c>
      <c r="AB18" s="322">
        <f t="shared" si="14"/>
        <v>4.4997181324242595E-2</v>
      </c>
      <c r="AC18" s="398">
        <f t="shared" si="15"/>
        <v>2.4168459491065563E-2</v>
      </c>
      <c r="AE18" s="393">
        <f t="shared" si="7"/>
        <v>-0.38112045364679181</v>
      </c>
      <c r="AF18" s="394">
        <f t="shared" si="7"/>
        <v>-0.26163953235906706</v>
      </c>
      <c r="AG18" s="385">
        <f t="shared" si="7"/>
        <v>-0.28263936156046959</v>
      </c>
      <c r="AI18" s="27">
        <f t="shared" si="8"/>
        <v>3.5462395056178178</v>
      </c>
      <c r="AJ18" s="28">
        <f t="shared" si="8"/>
        <v>6.2039787353552658</v>
      </c>
      <c r="AK18" s="401">
        <f t="shared" si="8"/>
        <v>5.4818881638833483</v>
      </c>
      <c r="AL18" s="28">
        <f t="shared" si="8"/>
        <v>4.0333696165346486</v>
      </c>
      <c r="AM18" s="28">
        <f t="shared" si="8"/>
        <v>5.6560104130202209</v>
      </c>
      <c r="AN18" s="401">
        <f t="shared" si="8"/>
        <v>5.3308225127566953</v>
      </c>
      <c r="AO18" s="383">
        <f t="shared" si="9"/>
        <v>0.13736525977592259</v>
      </c>
      <c r="AP18" s="384">
        <f t="shared" si="9"/>
        <v>-8.8325306341280677E-2</v>
      </c>
      <c r="AQ18" s="385">
        <f t="shared" si="9"/>
        <v>-2.7557229664393359E-2</v>
      </c>
    </row>
    <row r="19" spans="1:43" ht="20.100000000000001" customHeight="1">
      <c r="A19" s="8" t="s">
        <v>172</v>
      </c>
      <c r="B19" s="19">
        <v>3629.0600000000004</v>
      </c>
      <c r="C19" s="370">
        <v>4045.1100000000006</v>
      </c>
      <c r="D19" s="374">
        <v>7674.170000000001</v>
      </c>
      <c r="E19" s="19">
        <v>4354.24</v>
      </c>
      <c r="F19" s="368">
        <v>3923.71</v>
      </c>
      <c r="G19" s="376">
        <v>8277.9500000000007</v>
      </c>
      <c r="H19" s="344">
        <f t="shared" si="0"/>
        <v>1.0255606812018071E-2</v>
      </c>
      <c r="I19" s="322">
        <f t="shared" si="1"/>
        <v>2.104364265172861E-2</v>
      </c>
      <c r="J19" s="398">
        <f t="shared" si="2"/>
        <v>1.4053046272740942E-2</v>
      </c>
      <c r="K19" s="322">
        <f t="shared" si="3"/>
        <v>1.3386488968822179E-2</v>
      </c>
      <c r="L19" s="322">
        <f t="shared" si="4"/>
        <v>2.1715375832719489E-2</v>
      </c>
      <c r="M19" s="398">
        <f t="shared" si="5"/>
        <v>1.6360899348929904E-2</v>
      </c>
      <c r="N19" s="393">
        <f t="shared" si="6"/>
        <v>0.19982585022016702</v>
      </c>
      <c r="O19" s="394">
        <f t="shared" si="6"/>
        <v>-3.0011544803478899E-2</v>
      </c>
      <c r="P19" s="385">
        <f t="shared" si="6"/>
        <v>7.8676912291492068E-2</v>
      </c>
      <c r="R19" s="400">
        <v>1987.7680000000003</v>
      </c>
      <c r="S19" s="368">
        <v>1747.3649999999993</v>
      </c>
      <c r="T19" s="373">
        <v>3735.1329999999998</v>
      </c>
      <c r="U19" s="19">
        <v>2321.7949999999996</v>
      </c>
      <c r="V19" s="119">
        <v>1531.4289999999999</v>
      </c>
      <c r="W19" s="374">
        <v>3853.2239999999993</v>
      </c>
      <c r="X19" s="344">
        <f t="shared" si="10"/>
        <v>2.0460199685417565E-2</v>
      </c>
      <c r="Y19" s="322">
        <f t="shared" si="11"/>
        <v>2.0888380760275528E-2</v>
      </c>
      <c r="Z19" s="398">
        <f t="shared" si="12"/>
        <v>2.0658304453296198E-2</v>
      </c>
      <c r="AA19" s="322">
        <f t="shared" si="13"/>
        <v>2.5412404938186632E-2</v>
      </c>
      <c r="AB19" s="322">
        <f t="shared" si="14"/>
        <v>2.0023201579483493E-2</v>
      </c>
      <c r="AC19" s="398">
        <f t="shared" si="15"/>
        <v>2.2956715642018902E-2</v>
      </c>
      <c r="AE19" s="393">
        <f t="shared" si="7"/>
        <v>0.16804124022521708</v>
      </c>
      <c r="AF19" s="394">
        <f t="shared" si="7"/>
        <v>-0.12357807327032391</v>
      </c>
      <c r="AG19" s="385">
        <f t="shared" si="7"/>
        <v>3.1616277117842775E-2</v>
      </c>
      <c r="AI19" s="27">
        <f t="shared" si="8"/>
        <v>5.4773632841562279</v>
      </c>
      <c r="AJ19" s="28">
        <f t="shared" si="8"/>
        <v>4.3196971157768242</v>
      </c>
      <c r="AK19" s="401">
        <f t="shared" si="8"/>
        <v>4.867149150983102</v>
      </c>
      <c r="AL19" s="28">
        <f t="shared" si="8"/>
        <v>5.3322623465863153</v>
      </c>
      <c r="AM19" s="28">
        <f t="shared" si="8"/>
        <v>3.9030127099097536</v>
      </c>
      <c r="AN19" s="401">
        <f t="shared" si="8"/>
        <v>4.6548046315814897</v>
      </c>
      <c r="AO19" s="383">
        <f>(AL19-AI19)/AI19</f>
        <v>-2.6491019500136184E-2</v>
      </c>
      <c r="AP19" s="384">
        <f>(AM19-AJ19)/AJ19</f>
        <v>-9.6461486696651652E-2</v>
      </c>
      <c r="AQ19" s="385">
        <f>(AN19-AK19)/AK19</f>
        <v>-4.362811017589658E-2</v>
      </c>
    </row>
    <row r="20" spans="1:43" ht="20.100000000000001" customHeight="1">
      <c r="A20" s="8" t="s">
        <v>216</v>
      </c>
      <c r="B20" s="19">
        <v>3939.440000000001</v>
      </c>
      <c r="C20" s="370">
        <v>4592.7999999999993</v>
      </c>
      <c r="D20" s="374">
        <v>8532.24</v>
      </c>
      <c r="E20" s="19">
        <v>8607.9500000000007</v>
      </c>
      <c r="F20" s="368">
        <v>3484.27</v>
      </c>
      <c r="G20" s="376">
        <v>12092.220000000001</v>
      </c>
      <c r="H20" s="344">
        <f t="shared" si="0"/>
        <v>1.1132730706997536E-2</v>
      </c>
      <c r="I20" s="322">
        <f t="shared" si="1"/>
        <v>2.3892858777847605E-2</v>
      </c>
      <c r="J20" s="398">
        <f t="shared" si="2"/>
        <v>1.5624355927759114E-2</v>
      </c>
      <c r="K20" s="322">
        <f t="shared" si="3"/>
        <v>2.6463912811230637E-2</v>
      </c>
      <c r="L20" s="322">
        <f t="shared" si="4"/>
        <v>1.9283339633323956E-2</v>
      </c>
      <c r="M20" s="398">
        <f t="shared" si="5"/>
        <v>2.3899587980734022E-2</v>
      </c>
      <c r="N20" s="393">
        <f t="shared" si="6"/>
        <v>1.1850694514956439</v>
      </c>
      <c r="O20" s="394">
        <f t="shared" si="6"/>
        <v>-0.24136256749695165</v>
      </c>
      <c r="P20" s="385">
        <f t="shared" si="6"/>
        <v>0.41723861494754033</v>
      </c>
      <c r="R20" s="400">
        <v>956.48300000000017</v>
      </c>
      <c r="S20" s="368">
        <v>1578.232</v>
      </c>
      <c r="T20" s="373">
        <v>2534.7150000000001</v>
      </c>
      <c r="U20" s="19">
        <v>1915.5549999999998</v>
      </c>
      <c r="V20" s="119">
        <v>1274.1039999999998</v>
      </c>
      <c r="W20" s="374">
        <v>3189.6589999999997</v>
      </c>
      <c r="X20" s="344">
        <f t="shared" si="10"/>
        <v>9.8451293992594946E-3</v>
      </c>
      <c r="Y20" s="322">
        <f t="shared" si="11"/>
        <v>1.886652814040065E-2</v>
      </c>
      <c r="Z20" s="398">
        <f t="shared" si="12"/>
        <v>1.4019022661933772E-2</v>
      </c>
      <c r="AA20" s="322">
        <f t="shared" si="13"/>
        <v>2.0966045383579556E-2</v>
      </c>
      <c r="AB20" s="322">
        <f t="shared" si="14"/>
        <v>1.6658716287353992E-2</v>
      </c>
      <c r="AC20" s="398">
        <f t="shared" si="15"/>
        <v>1.9003331926201638E-2</v>
      </c>
      <c r="AE20" s="393">
        <f t="shared" si="7"/>
        <v>1.0027067914432348</v>
      </c>
      <c r="AF20" s="394">
        <f t="shared" si="7"/>
        <v>-0.19270170671992468</v>
      </c>
      <c r="AG20" s="385">
        <f t="shared" si="7"/>
        <v>0.25838960198681094</v>
      </c>
      <c r="AI20" s="27">
        <f t="shared" si="8"/>
        <v>2.427966919156022</v>
      </c>
      <c r="AJ20" s="28">
        <f t="shared" si="8"/>
        <v>3.4363177146838537</v>
      </c>
      <c r="AK20" s="401">
        <f t="shared" si="8"/>
        <v>2.9707497679390178</v>
      </c>
      <c r="AL20" s="28">
        <f t="shared" si="8"/>
        <v>2.2253323962151264</v>
      </c>
      <c r="AM20" s="28">
        <f t="shared" si="8"/>
        <v>3.6567315391746331</v>
      </c>
      <c r="AN20" s="401">
        <f t="shared" si="8"/>
        <v>2.6377778439360178</v>
      </c>
      <c r="AO20" s="383">
        <f t="shared" ref="AO20:AQ33" si="16">(AL20-AI20)/AI20</f>
        <v>-8.3458518871143778E-2</v>
      </c>
      <c r="AP20" s="384">
        <f t="shared" si="16"/>
        <v>6.4142446302017153E-2</v>
      </c>
      <c r="AQ20" s="385">
        <f t="shared" si="16"/>
        <v>-0.1120834637762177</v>
      </c>
    </row>
    <row r="21" spans="1:43" ht="20.100000000000001" customHeight="1">
      <c r="A21" s="8" t="s">
        <v>213</v>
      </c>
      <c r="B21" s="19">
        <v>5513.49</v>
      </c>
      <c r="C21" s="370">
        <v>3726.62</v>
      </c>
      <c r="D21" s="374">
        <v>9240.11</v>
      </c>
      <c r="E21" s="19">
        <v>5214.3300000000008</v>
      </c>
      <c r="F21" s="368">
        <v>3709.45</v>
      </c>
      <c r="G21" s="376">
        <v>8923.7800000000007</v>
      </c>
      <c r="H21" s="344">
        <f t="shared" si="0"/>
        <v>1.5580945369322498E-2</v>
      </c>
      <c r="I21" s="322">
        <f t="shared" si="1"/>
        <v>1.938678047785718E-2</v>
      </c>
      <c r="J21" s="398">
        <f t="shared" si="2"/>
        <v>1.6920617264826854E-2</v>
      </c>
      <c r="K21" s="322">
        <f t="shared" si="3"/>
        <v>1.6030712828139601E-2</v>
      </c>
      <c r="L21" s="322">
        <f t="shared" si="4"/>
        <v>2.0529575550354461E-2</v>
      </c>
      <c r="M21" s="398">
        <f t="shared" si="5"/>
        <v>1.7637345767006773E-2</v>
      </c>
      <c r="N21" s="393">
        <f t="shared" si="6"/>
        <v>-5.4259643166125075E-2</v>
      </c>
      <c r="O21" s="394">
        <f t="shared" si="6"/>
        <v>-4.6073922213695183E-3</v>
      </c>
      <c r="P21" s="385">
        <f t="shared" si="6"/>
        <v>-3.4234440931980234E-2</v>
      </c>
      <c r="R21" s="400">
        <v>1612.337</v>
      </c>
      <c r="S21" s="368">
        <v>1459.7730000000001</v>
      </c>
      <c r="T21" s="373">
        <v>3072.11</v>
      </c>
      <c r="U21" s="19">
        <v>1545.1490000000001</v>
      </c>
      <c r="V21" s="119">
        <v>1378.4689999999996</v>
      </c>
      <c r="W21" s="374">
        <v>2923.6179999999995</v>
      </c>
      <c r="X21" s="344">
        <f t="shared" si="10"/>
        <v>1.6595868823820029E-2</v>
      </c>
      <c r="Y21" s="322">
        <f t="shared" si="11"/>
        <v>1.7450443523573899E-2</v>
      </c>
      <c r="Z21" s="398">
        <f t="shared" si="12"/>
        <v>1.6991251367492348E-2</v>
      </c>
      <c r="AA21" s="322">
        <f t="shared" si="13"/>
        <v>1.6911894494489887E-2</v>
      </c>
      <c r="AB21" s="322">
        <f t="shared" si="14"/>
        <v>1.8023272811256041E-2</v>
      </c>
      <c r="AC21" s="398">
        <f t="shared" si="15"/>
        <v>1.7418314396434785E-2</v>
      </c>
      <c r="AE21" s="393">
        <f t="shared" si="7"/>
        <v>-4.1671189087641031E-2</v>
      </c>
      <c r="AF21" s="394">
        <f t="shared" si="7"/>
        <v>-5.569633086788188E-2</v>
      </c>
      <c r="AG21" s="385">
        <f t="shared" si="7"/>
        <v>-4.8335508819671379E-2</v>
      </c>
      <c r="AI21" s="27">
        <f t="shared" si="8"/>
        <v>2.924349187175455</v>
      </c>
      <c r="AJ21" s="28">
        <f t="shared" si="8"/>
        <v>3.9171501253146292</v>
      </c>
      <c r="AK21" s="401">
        <f t="shared" si="8"/>
        <v>3.3247547918801832</v>
      </c>
      <c r="AL21" s="28">
        <f t="shared" si="8"/>
        <v>2.963274284519775</v>
      </c>
      <c r="AM21" s="28">
        <f t="shared" si="8"/>
        <v>3.7161007696558777</v>
      </c>
      <c r="AN21" s="401">
        <f t="shared" si="8"/>
        <v>3.2762103054983416</v>
      </c>
      <c r="AO21" s="383">
        <f t="shared" si="16"/>
        <v>1.331068721718444E-2</v>
      </c>
      <c r="AP21" s="384">
        <f t="shared" si="16"/>
        <v>-5.1325414964177078E-2</v>
      </c>
      <c r="AQ21" s="385">
        <f t="shared" si="16"/>
        <v>-1.4600922299713178E-2</v>
      </c>
    </row>
    <row r="22" spans="1:43" ht="20.100000000000001" customHeight="1">
      <c r="A22" s="8" t="s">
        <v>220</v>
      </c>
      <c r="B22" s="19">
        <v>2037.29</v>
      </c>
      <c r="C22" s="370">
        <v>4493.96</v>
      </c>
      <c r="D22" s="374">
        <v>6531.25</v>
      </c>
      <c r="E22" s="19">
        <v>1789.1200000000001</v>
      </c>
      <c r="F22" s="368">
        <v>4427.0600000000004</v>
      </c>
      <c r="G22" s="376">
        <v>6216.18</v>
      </c>
      <c r="H22" s="344">
        <f t="shared" si="0"/>
        <v>5.7573159997509806E-3</v>
      </c>
      <c r="I22" s="322">
        <f t="shared" si="1"/>
        <v>2.3378669141546779E-2</v>
      </c>
      <c r="J22" s="398">
        <f t="shared" si="2"/>
        <v>1.1960115356949255E-2</v>
      </c>
      <c r="K22" s="322">
        <f t="shared" si="3"/>
        <v>5.5003939020125533E-3</v>
      </c>
      <c r="L22" s="322">
        <f t="shared" si="4"/>
        <v>2.4501115458073902E-2</v>
      </c>
      <c r="M22" s="398">
        <f t="shared" si="5"/>
        <v>1.2285927713362741E-2</v>
      </c>
      <c r="N22" s="393">
        <f t="shared" si="6"/>
        <v>-0.12181378203397643</v>
      </c>
      <c r="O22" s="394">
        <f t="shared" si="6"/>
        <v>-1.488664785623362E-2</v>
      </c>
      <c r="P22" s="385">
        <f t="shared" si="6"/>
        <v>-4.8240382775119571E-2</v>
      </c>
      <c r="R22" s="400">
        <v>707.5390000000001</v>
      </c>
      <c r="S22" s="368">
        <v>1868.6619999999998</v>
      </c>
      <c r="T22" s="373">
        <v>2576.201</v>
      </c>
      <c r="U22" s="19">
        <v>615.97899999999993</v>
      </c>
      <c r="V22" s="119">
        <v>1730.933</v>
      </c>
      <c r="W22" s="374">
        <v>2346.9119999999998</v>
      </c>
      <c r="X22" s="344">
        <f t="shared" si="10"/>
        <v>7.282735824915512E-3</v>
      </c>
      <c r="Y22" s="322">
        <f t="shared" si="11"/>
        <v>2.233839144555259E-2</v>
      </c>
      <c r="Z22" s="398">
        <f t="shared" si="12"/>
        <v>1.4248473773460309E-2</v>
      </c>
      <c r="AA22" s="322">
        <f t="shared" si="13"/>
        <v>6.7419853093917698E-3</v>
      </c>
      <c r="AB22" s="322">
        <f t="shared" si="14"/>
        <v>2.2631686078545009E-2</v>
      </c>
      <c r="AC22" s="398">
        <f t="shared" si="15"/>
        <v>1.3982418728016298E-2</v>
      </c>
      <c r="AE22" s="393">
        <f t="shared" si="7"/>
        <v>-0.12940629421134406</v>
      </c>
      <c r="AF22" s="394">
        <f t="shared" si="7"/>
        <v>-7.3704607895916874E-2</v>
      </c>
      <c r="AG22" s="385">
        <f t="shared" si="7"/>
        <v>-8.9002760265988648E-2</v>
      </c>
      <c r="AI22" s="27">
        <f t="shared" si="8"/>
        <v>3.4729419964757109</v>
      </c>
      <c r="AJ22" s="28">
        <f t="shared" si="8"/>
        <v>4.1581634015434048</v>
      </c>
      <c r="AK22" s="401">
        <f t="shared" si="8"/>
        <v>3.9444225837320572</v>
      </c>
      <c r="AL22" s="28">
        <f t="shared" si="8"/>
        <v>3.4429160704703983</v>
      </c>
      <c r="AM22" s="28">
        <f t="shared" si="8"/>
        <v>3.909892795670264</v>
      </c>
      <c r="AN22" s="401">
        <f t="shared" si="8"/>
        <v>3.7754891267627384</v>
      </c>
      <c r="AO22" s="383">
        <f t="shared" si="16"/>
        <v>-8.6456744845674009E-3</v>
      </c>
      <c r="AP22" s="384">
        <f t="shared" si="16"/>
        <v>-5.970679405744108E-2</v>
      </c>
      <c r="AQ22" s="385">
        <f t="shared" si="16"/>
        <v>-4.2828437720149305E-2</v>
      </c>
    </row>
    <row r="23" spans="1:43" ht="20.100000000000001" customHeight="1">
      <c r="A23" s="8" t="s">
        <v>171</v>
      </c>
      <c r="B23" s="19">
        <v>459.03000000000003</v>
      </c>
      <c r="C23" s="370">
        <v>643.73</v>
      </c>
      <c r="D23" s="374">
        <v>1102.76</v>
      </c>
      <c r="E23" s="19">
        <v>387.19000000000005</v>
      </c>
      <c r="F23" s="368">
        <v>586.84</v>
      </c>
      <c r="G23" s="376">
        <v>974.03000000000009</v>
      </c>
      <c r="H23" s="344">
        <f t="shared" si="0"/>
        <v>1.2972040128630155E-3</v>
      </c>
      <c r="I23" s="322">
        <f t="shared" si="1"/>
        <v>3.3488394837710854E-3</v>
      </c>
      <c r="J23" s="398">
        <f t="shared" si="2"/>
        <v>2.019389368195883E-3</v>
      </c>
      <c r="K23" s="322">
        <f t="shared" si="3"/>
        <v>1.1903603530899218E-3</v>
      </c>
      <c r="L23" s="322">
        <f t="shared" si="4"/>
        <v>3.2478065794039586E-3</v>
      </c>
      <c r="M23" s="398">
        <f t="shared" si="5"/>
        <v>1.9251151302965342E-3</v>
      </c>
      <c r="N23" s="393">
        <f t="shared" si="6"/>
        <v>-0.15650393220486672</v>
      </c>
      <c r="O23" s="394">
        <f t="shared" si="6"/>
        <v>-8.8375561182483311E-2</v>
      </c>
      <c r="P23" s="385">
        <f t="shared" si="6"/>
        <v>-0.11673437556675968</v>
      </c>
      <c r="R23" s="400">
        <v>724.79499999999985</v>
      </c>
      <c r="S23" s="368">
        <v>1753.6709999999998</v>
      </c>
      <c r="T23" s="373">
        <v>2478.4659999999994</v>
      </c>
      <c r="U23" s="19">
        <v>642.74099999999999</v>
      </c>
      <c r="V23" s="119">
        <v>1619.194</v>
      </c>
      <c r="W23" s="374">
        <v>2261.9349999999999</v>
      </c>
      <c r="X23" s="344">
        <f t="shared" si="10"/>
        <v>7.460352732809975E-3</v>
      </c>
      <c r="Y23" s="322">
        <f t="shared" si="11"/>
        <v>2.0963764054020288E-2</v>
      </c>
      <c r="Z23" s="398">
        <f t="shared" si="12"/>
        <v>1.3707920228046285E-2</v>
      </c>
      <c r="AA23" s="322">
        <f t="shared" si="13"/>
        <v>7.0348995334967197E-3</v>
      </c>
      <c r="AB23" s="322">
        <f t="shared" si="14"/>
        <v>2.1170715624616091E-2</v>
      </c>
      <c r="AC23" s="398">
        <f t="shared" si="15"/>
        <v>1.3476143249323173E-2</v>
      </c>
      <c r="AE23" s="393">
        <f t="shared" si="7"/>
        <v>-0.11320994212156524</v>
      </c>
      <c r="AF23" s="394">
        <f t="shared" si="7"/>
        <v>-7.6683140680321379E-2</v>
      </c>
      <c r="AG23" s="385">
        <f t="shared" si="7"/>
        <v>-8.7364926531168688E-2</v>
      </c>
      <c r="AI23" s="27">
        <f t="shared" ref="AI23:AN33" si="17">(R23/B23)*10</f>
        <v>15.789708733633962</v>
      </c>
      <c r="AJ23" s="28">
        <f t="shared" si="17"/>
        <v>27.242337626023328</v>
      </c>
      <c r="AK23" s="401">
        <f t="shared" si="17"/>
        <v>22.47511697921578</v>
      </c>
      <c r="AL23" s="28">
        <f t="shared" si="17"/>
        <v>16.600144631834496</v>
      </c>
      <c r="AM23" s="28">
        <f t="shared" si="17"/>
        <v>27.591745620612087</v>
      </c>
      <c r="AN23" s="401">
        <f t="shared" si="17"/>
        <v>23.222436680595049</v>
      </c>
      <c r="AO23" s="383">
        <f t="shared" si="16"/>
        <v>5.1326842810862583E-2</v>
      </c>
      <c r="AP23" s="384">
        <f t="shared" si="16"/>
        <v>1.2825918222780782E-2</v>
      </c>
      <c r="AQ23" s="385">
        <f t="shared" si="16"/>
        <v>3.3250981610923949E-2</v>
      </c>
    </row>
    <row r="24" spans="1:43" ht="20.100000000000001" customHeight="1">
      <c r="A24" s="8" t="s">
        <v>174</v>
      </c>
      <c r="B24" s="19">
        <v>7437.1100000000024</v>
      </c>
      <c r="C24" s="370">
        <v>1988.19</v>
      </c>
      <c r="D24" s="374">
        <v>9425.3000000000029</v>
      </c>
      <c r="E24" s="19">
        <v>7577.7400000000007</v>
      </c>
      <c r="F24" s="368">
        <v>1748.21</v>
      </c>
      <c r="G24" s="376">
        <v>9325.9500000000007</v>
      </c>
      <c r="H24" s="344">
        <f t="shared" si="0"/>
        <v>2.101703360587252E-2</v>
      </c>
      <c r="I24" s="322">
        <f t="shared" si="1"/>
        <v>1.0343046266662785E-2</v>
      </c>
      <c r="J24" s="398">
        <f t="shared" si="2"/>
        <v>1.7259739754848437E-2</v>
      </c>
      <c r="K24" s="322">
        <f t="shared" si="3"/>
        <v>2.3296679309960544E-2</v>
      </c>
      <c r="L24" s="322">
        <f t="shared" si="4"/>
        <v>9.6752912892437357E-3</v>
      </c>
      <c r="M24" s="398">
        <f t="shared" si="5"/>
        <v>1.8432211994896423E-2</v>
      </c>
      <c r="N24" s="393">
        <f t="shared" si="6"/>
        <v>1.8909226836768347E-2</v>
      </c>
      <c r="O24" s="394">
        <f t="shared" si="6"/>
        <v>-0.12070274973719816</v>
      </c>
      <c r="P24" s="385">
        <f t="shared" si="6"/>
        <v>-1.054077854285828E-2</v>
      </c>
      <c r="R24" s="400">
        <v>1502.1909999999998</v>
      </c>
      <c r="S24" s="368">
        <v>424.26299999999998</v>
      </c>
      <c r="T24" s="373">
        <v>1926.4539999999997</v>
      </c>
      <c r="U24" s="19">
        <v>1463.8489999999997</v>
      </c>
      <c r="V24" s="119">
        <v>346.72</v>
      </c>
      <c r="W24" s="374">
        <v>1810.5689999999997</v>
      </c>
      <c r="X24" s="344">
        <f t="shared" si="10"/>
        <v>1.5462130301744011E-2</v>
      </c>
      <c r="Y24" s="322">
        <f t="shared" si="11"/>
        <v>5.0717320574103176E-3</v>
      </c>
      <c r="Z24" s="398">
        <f t="shared" si="12"/>
        <v>1.0654847698132911E-2</v>
      </c>
      <c r="AA24" s="322">
        <f t="shared" si="13"/>
        <v>1.6022053435535678E-2</v>
      </c>
      <c r="AB24" s="322">
        <f t="shared" si="14"/>
        <v>4.5333113396954861E-3</v>
      </c>
      <c r="AC24" s="398">
        <f t="shared" si="15"/>
        <v>1.0786997507348269E-2</v>
      </c>
      <c r="AE24" s="393">
        <f t="shared" si="7"/>
        <v>-2.5524051202543554E-2</v>
      </c>
      <c r="AF24" s="394">
        <f t="shared" si="7"/>
        <v>-0.18277106417481598</v>
      </c>
      <c r="AG24" s="385">
        <f t="shared" si="7"/>
        <v>-6.0154563773648376E-2</v>
      </c>
      <c r="AI24" s="27">
        <f t="shared" si="17"/>
        <v>2.0198585203123249</v>
      </c>
      <c r="AJ24" s="28">
        <f t="shared" si="17"/>
        <v>2.1339157726374238</v>
      </c>
      <c r="AK24" s="401">
        <f t="shared" si="17"/>
        <v>2.0439179654758992</v>
      </c>
      <c r="AL24" s="28">
        <f t="shared" si="17"/>
        <v>1.9317751730727097</v>
      </c>
      <c r="AM24" s="28">
        <f t="shared" si="17"/>
        <v>1.9832857608639696</v>
      </c>
      <c r="AN24" s="401">
        <f t="shared" si="17"/>
        <v>1.9414311678702969</v>
      </c>
      <c r="AO24" s="383">
        <f t="shared" si="16"/>
        <v>-4.3608671772711646E-2</v>
      </c>
      <c r="AP24" s="384">
        <f t="shared" si="16"/>
        <v>-7.0588546045227615E-2</v>
      </c>
      <c r="AQ24" s="385">
        <f t="shared" si="16"/>
        <v>-5.0142324367572953E-2</v>
      </c>
    </row>
    <row r="25" spans="1:43" ht="20.100000000000001" customHeight="1">
      <c r="A25" s="8" t="s">
        <v>173</v>
      </c>
      <c r="B25" s="19">
        <v>4445.1799999999994</v>
      </c>
      <c r="C25" s="370">
        <v>906.7</v>
      </c>
      <c r="D25" s="374">
        <v>5351.8799999999992</v>
      </c>
      <c r="E25" s="19">
        <v>4578.5600000000004</v>
      </c>
      <c r="F25" s="368">
        <v>896.79000000000019</v>
      </c>
      <c r="G25" s="376">
        <v>5475.35</v>
      </c>
      <c r="H25" s="344">
        <f t="shared" si="0"/>
        <v>1.2561935677185408E-2</v>
      </c>
      <c r="I25" s="322">
        <f t="shared" si="1"/>
        <v>4.716873161007322E-3</v>
      </c>
      <c r="J25" s="398">
        <f t="shared" si="2"/>
        <v>9.8004366968879719E-3</v>
      </c>
      <c r="K25" s="322">
        <f t="shared" si="3"/>
        <v>1.4076128769450118E-2</v>
      </c>
      <c r="L25" s="322">
        <f t="shared" si="4"/>
        <v>4.9631934809209943E-3</v>
      </c>
      <c r="M25" s="398">
        <f t="shared" si="5"/>
        <v>1.0821719175661047E-2</v>
      </c>
      <c r="N25" s="393">
        <f t="shared" si="6"/>
        <v>3.0005534084109314E-2</v>
      </c>
      <c r="O25" s="394">
        <f t="shared" si="6"/>
        <v>-1.0929745229954621E-2</v>
      </c>
      <c r="P25" s="385">
        <f t="shared" si="6"/>
        <v>2.30703976920262E-2</v>
      </c>
      <c r="R25" s="400">
        <v>1404.7960000000003</v>
      </c>
      <c r="S25" s="368">
        <v>437.43900000000002</v>
      </c>
      <c r="T25" s="373">
        <v>1842.2350000000004</v>
      </c>
      <c r="U25" s="19">
        <v>1444.8030000000001</v>
      </c>
      <c r="V25" s="119">
        <v>342.70499999999987</v>
      </c>
      <c r="W25" s="374">
        <v>1787.508</v>
      </c>
      <c r="X25" s="344">
        <f t="shared" si="10"/>
        <v>1.4459638487628261E-2</v>
      </c>
      <c r="Y25" s="322">
        <f t="shared" si="11"/>
        <v>5.2292408234079152E-3</v>
      </c>
      <c r="Z25" s="398">
        <f t="shared" si="12"/>
        <v>1.0189048557178053E-2</v>
      </c>
      <c r="AA25" s="322">
        <f t="shared" si="13"/>
        <v>1.5813592023372808E-2</v>
      </c>
      <c r="AB25" s="322">
        <f t="shared" si="14"/>
        <v>4.4808158244991373E-3</v>
      </c>
      <c r="AC25" s="398">
        <f t="shared" si="15"/>
        <v>1.0649604815041621E-2</v>
      </c>
      <c r="AE25" s="393">
        <f t="shared" si="7"/>
        <v>2.8478868106116353E-2</v>
      </c>
      <c r="AF25" s="394">
        <f t="shared" si="7"/>
        <v>-0.21656505249874874</v>
      </c>
      <c r="AG25" s="385">
        <f t="shared" si="7"/>
        <v>-2.9706850646090376E-2</v>
      </c>
      <c r="AI25" s="27">
        <f t="shared" si="17"/>
        <v>3.1602679756500311</v>
      </c>
      <c r="AJ25" s="28">
        <f t="shared" si="17"/>
        <v>4.824517480974964</v>
      </c>
      <c r="AK25" s="401">
        <f t="shared" si="17"/>
        <v>3.4422203038932127</v>
      </c>
      <c r="AL25" s="28">
        <f t="shared" si="17"/>
        <v>3.1555838516913615</v>
      </c>
      <c r="AM25" s="28">
        <f t="shared" si="17"/>
        <v>3.8214632188137672</v>
      </c>
      <c r="AN25" s="401">
        <f t="shared" si="17"/>
        <v>3.2646460956833807</v>
      </c>
      <c r="AO25" s="383">
        <f t="shared" si="16"/>
        <v>-1.4821920149686713E-3</v>
      </c>
      <c r="AP25" s="384">
        <f t="shared" si="16"/>
        <v>-0.20790768530047782</v>
      </c>
      <c r="AQ25" s="385">
        <f t="shared" si="16"/>
        <v>-5.1587113122594841E-2</v>
      </c>
    </row>
    <row r="26" spans="1:43" ht="20.100000000000001" customHeight="1">
      <c r="A26" s="8" t="s">
        <v>225</v>
      </c>
      <c r="B26" s="19">
        <v>2101.4899999999998</v>
      </c>
      <c r="C26" s="370">
        <v>3132.23</v>
      </c>
      <c r="D26" s="374">
        <v>5233.7199999999993</v>
      </c>
      <c r="E26" s="19">
        <v>1109.0999999999999</v>
      </c>
      <c r="F26" s="368">
        <v>3256.98</v>
      </c>
      <c r="G26" s="376">
        <v>4366.08</v>
      </c>
      <c r="H26" s="344">
        <f t="shared" si="0"/>
        <v>5.9387431344171361E-3</v>
      </c>
      <c r="I26" s="322">
        <f t="shared" si="1"/>
        <v>1.6294619632846546E-2</v>
      </c>
      <c r="J26" s="398">
        <f t="shared" si="2"/>
        <v>9.5840604701967376E-3</v>
      </c>
      <c r="K26" s="322">
        <f t="shared" si="3"/>
        <v>3.4097695385005601E-3</v>
      </c>
      <c r="L26" s="322">
        <f t="shared" si="4"/>
        <v>1.8025426134869987E-2</v>
      </c>
      <c r="M26" s="398">
        <f t="shared" si="5"/>
        <v>8.6293098447533349E-3</v>
      </c>
      <c r="N26" s="393">
        <f t="shared" si="6"/>
        <v>-0.47223160709782108</v>
      </c>
      <c r="O26" s="394">
        <f t="shared" si="6"/>
        <v>3.9827854276346247E-2</v>
      </c>
      <c r="P26" s="385">
        <f t="shared" si="6"/>
        <v>-0.16577883417530925</v>
      </c>
      <c r="R26" s="400">
        <v>594.98599999999988</v>
      </c>
      <c r="S26" s="368">
        <v>1119.124</v>
      </c>
      <c r="T26" s="373">
        <v>1714.11</v>
      </c>
      <c r="U26" s="19">
        <v>423.0209999999999</v>
      </c>
      <c r="V26" s="119">
        <v>1069.2139999999999</v>
      </c>
      <c r="W26" s="374">
        <v>1492.2349999999999</v>
      </c>
      <c r="X26" s="344">
        <f t="shared" si="10"/>
        <v>6.1242219263152693E-3</v>
      </c>
      <c r="Y26" s="322">
        <f t="shared" si="11"/>
        <v>1.3378251384205704E-2</v>
      </c>
      <c r="Z26" s="398">
        <f t="shared" si="12"/>
        <v>9.4804137487044093E-3</v>
      </c>
      <c r="AA26" s="322">
        <f t="shared" si="13"/>
        <v>4.630030191880268E-3</v>
      </c>
      <c r="AB26" s="322">
        <f t="shared" si="14"/>
        <v>1.3979810656325474E-2</v>
      </c>
      <c r="AC26" s="398">
        <f t="shared" si="15"/>
        <v>8.8904290448902218E-3</v>
      </c>
      <c r="AE26" s="393">
        <f t="shared" si="7"/>
        <v>-0.28902360727815446</v>
      </c>
      <c r="AF26" s="394">
        <f t="shared" si="7"/>
        <v>-4.459738152340588E-2</v>
      </c>
      <c r="AG26" s="385">
        <f t="shared" si="7"/>
        <v>-0.1294403509693077</v>
      </c>
      <c r="AI26" s="27">
        <f t="shared" si="17"/>
        <v>2.8312578218311768</v>
      </c>
      <c r="AJ26" s="28">
        <f t="shared" si="17"/>
        <v>3.5729304680690754</v>
      </c>
      <c r="AK26" s="401">
        <f t="shared" si="17"/>
        <v>3.2751274428131429</v>
      </c>
      <c r="AL26" s="28">
        <f t="shared" si="17"/>
        <v>3.8140925074384628</v>
      </c>
      <c r="AM26" s="28">
        <f t="shared" si="17"/>
        <v>3.2828387033386757</v>
      </c>
      <c r="AN26" s="401">
        <f t="shared" si="17"/>
        <v>3.4177912452360011</v>
      </c>
      <c r="AO26" s="383">
        <f t="shared" si="16"/>
        <v>0.34713711977371831</v>
      </c>
      <c r="AP26" s="384">
        <f t="shared" si="16"/>
        <v>-8.1191550555747186E-2</v>
      </c>
      <c r="AQ26" s="385">
        <f t="shared" si="16"/>
        <v>4.3559771310858753E-2</v>
      </c>
    </row>
    <row r="27" spans="1:43" ht="20.100000000000001" customHeight="1">
      <c r="A27" s="8" t="s">
        <v>226</v>
      </c>
      <c r="B27" s="19">
        <v>5795.2</v>
      </c>
      <c r="C27" s="370">
        <v>2217.2299999999996</v>
      </c>
      <c r="D27" s="374">
        <v>8012.4299999999994</v>
      </c>
      <c r="E27" s="19">
        <v>5115.07</v>
      </c>
      <c r="F27" s="368">
        <v>1360.17</v>
      </c>
      <c r="G27" s="376">
        <v>6475.24</v>
      </c>
      <c r="H27" s="344">
        <f t="shared" si="0"/>
        <v>1.6377048766624724E-2</v>
      </c>
      <c r="I27" s="322">
        <f t="shared" si="1"/>
        <v>1.1534567860130431E-2</v>
      </c>
      <c r="J27" s="398">
        <f t="shared" si="2"/>
        <v>1.4672472664418131E-2</v>
      </c>
      <c r="K27" s="322">
        <f t="shared" si="3"/>
        <v>1.5725552135333207E-2</v>
      </c>
      <c r="L27" s="322">
        <f t="shared" si="4"/>
        <v>7.5277231870831606E-3</v>
      </c>
      <c r="M27" s="398">
        <f t="shared" si="5"/>
        <v>1.2797945131362821E-2</v>
      </c>
      <c r="N27" s="393">
        <f t="shared" si="6"/>
        <v>-0.11736091938155717</v>
      </c>
      <c r="O27" s="394">
        <f t="shared" si="6"/>
        <v>-0.3865453741831022</v>
      </c>
      <c r="P27" s="385">
        <f t="shared" si="6"/>
        <v>-0.19185066203386486</v>
      </c>
      <c r="R27" s="400">
        <v>1341.672</v>
      </c>
      <c r="S27" s="368">
        <v>528.42700000000002</v>
      </c>
      <c r="T27" s="373">
        <v>1870.0990000000002</v>
      </c>
      <c r="U27" s="19">
        <v>1158.4269999999999</v>
      </c>
      <c r="V27" s="119">
        <v>308.46600000000007</v>
      </c>
      <c r="W27" s="374">
        <v>1466.893</v>
      </c>
      <c r="X27" s="344">
        <f t="shared" si="10"/>
        <v>1.3809899863733368E-2</v>
      </c>
      <c r="Y27" s="322">
        <f t="shared" si="11"/>
        <v>6.3169311391782041E-3</v>
      </c>
      <c r="Z27" s="398">
        <f t="shared" si="12"/>
        <v>1.0343158998569735E-2</v>
      </c>
      <c r="AA27" s="322">
        <f t="shared" si="13"/>
        <v>1.2679162464958675E-2</v>
      </c>
      <c r="AB27" s="322">
        <f t="shared" si="14"/>
        <v>4.0331460997649624E-3</v>
      </c>
      <c r="AC27" s="398">
        <f t="shared" si="15"/>
        <v>8.7394466239876113E-3</v>
      </c>
      <c r="AE27" s="393">
        <f t="shared" si="7"/>
        <v>-0.13657958129855891</v>
      </c>
      <c r="AF27" s="394">
        <f t="shared" si="7"/>
        <v>-0.41625617161878548</v>
      </c>
      <c r="AG27" s="385">
        <f t="shared" si="7"/>
        <v>-0.21560676734226375</v>
      </c>
      <c r="AI27" s="27">
        <f t="shared" si="17"/>
        <v>2.3151435670900056</v>
      </c>
      <c r="AJ27" s="28">
        <f t="shared" si="17"/>
        <v>2.3832755284747189</v>
      </c>
      <c r="AK27" s="401">
        <f t="shared" si="17"/>
        <v>2.3339973016924955</v>
      </c>
      <c r="AL27" s="28">
        <f t="shared" si="17"/>
        <v>2.264733424958016</v>
      </c>
      <c r="AM27" s="28">
        <f t="shared" si="17"/>
        <v>2.2678488718321979</v>
      </c>
      <c r="AN27" s="401">
        <f t="shared" si="17"/>
        <v>2.2653878466280788</v>
      </c>
      <c r="AO27" s="383">
        <f t="shared" si="16"/>
        <v>-2.1774089023495011E-2</v>
      </c>
      <c r="AP27" s="384">
        <f t="shared" si="16"/>
        <v>-4.8431939682774899E-2</v>
      </c>
      <c r="AQ27" s="385">
        <f t="shared" si="16"/>
        <v>-2.9395687396324179E-2</v>
      </c>
    </row>
    <row r="28" spans="1:43" ht="20.100000000000001" customHeight="1">
      <c r="A28" s="8" t="s">
        <v>219</v>
      </c>
      <c r="B28" s="19">
        <v>1352.09</v>
      </c>
      <c r="C28" s="370">
        <v>1520.12</v>
      </c>
      <c r="D28" s="374">
        <v>2872.21</v>
      </c>
      <c r="E28" s="19">
        <v>2312.86</v>
      </c>
      <c r="F28" s="368">
        <v>895.34000000000015</v>
      </c>
      <c r="G28" s="376">
        <v>3208.2000000000003</v>
      </c>
      <c r="H28" s="344">
        <f t="shared" si="0"/>
        <v>3.8209628428467731E-3</v>
      </c>
      <c r="I28" s="322">
        <f t="shared" si="1"/>
        <v>7.9080326784057003E-3</v>
      </c>
      <c r="J28" s="398">
        <f t="shared" si="2"/>
        <v>5.2596306877524552E-3</v>
      </c>
      <c r="K28" s="322">
        <f t="shared" si="3"/>
        <v>7.1105577268203105E-3</v>
      </c>
      <c r="L28" s="322">
        <f t="shared" si="4"/>
        <v>4.9551686026916035E-3</v>
      </c>
      <c r="M28" s="398">
        <f t="shared" si="5"/>
        <v>6.3408256018986494E-3</v>
      </c>
      <c r="N28" s="393">
        <f t="shared" ref="N28" si="18">(E28-B28)/B28</f>
        <v>0.71058139620883243</v>
      </c>
      <c r="O28" s="394">
        <f t="shared" ref="O28" si="19">(F28-C28)/C28</f>
        <v>-0.41100702576112397</v>
      </c>
      <c r="P28" s="385">
        <f t="shared" ref="P28" si="20">(G28-D28)/D28</f>
        <v>0.11697960803701687</v>
      </c>
      <c r="R28" s="400">
        <v>444.88699999999994</v>
      </c>
      <c r="S28" s="368">
        <v>628.82600000000002</v>
      </c>
      <c r="T28" s="373">
        <v>1073.713</v>
      </c>
      <c r="U28" s="19">
        <v>766.37599999999986</v>
      </c>
      <c r="V28" s="119">
        <v>424.27200000000005</v>
      </c>
      <c r="W28" s="374">
        <v>1190.6479999999999</v>
      </c>
      <c r="X28" s="344">
        <f t="shared" si="10"/>
        <v>4.5792450917040428E-3</v>
      </c>
      <c r="Y28" s="322">
        <f t="shared" si="11"/>
        <v>7.5171225931393989E-3</v>
      </c>
      <c r="Z28" s="398">
        <f t="shared" si="12"/>
        <v>5.9385007306197723E-3</v>
      </c>
      <c r="AA28" s="322">
        <f t="shared" si="13"/>
        <v>8.3881037072212304E-3</v>
      </c>
      <c r="AB28" s="322">
        <f t="shared" si="14"/>
        <v>5.5472919609923952E-3</v>
      </c>
      <c r="AC28" s="398">
        <f t="shared" si="15"/>
        <v>7.0936357620887151E-3</v>
      </c>
      <c r="AE28" s="393">
        <f t="shared" ref="AE28:AE29" si="21">(U28-R28)/R28</f>
        <v>0.72263069048994455</v>
      </c>
      <c r="AF28" s="394">
        <f t="shared" ref="AF28:AF29" si="22">(V28-S28)/S28</f>
        <v>-0.32529507367697896</v>
      </c>
      <c r="AG28" s="385">
        <f t="shared" ref="AG28:AG29" si="23">(W28-T28)/T28</f>
        <v>0.10890712881375186</v>
      </c>
      <c r="AI28" s="27">
        <f t="shared" ref="AI28:AI29" si="24">(R28/B28)*10</f>
        <v>3.2903652863344894</v>
      </c>
      <c r="AJ28" s="28">
        <f t="shared" ref="AJ28:AJ29" si="25">(S28/C28)*10</f>
        <v>4.1366865773754711</v>
      </c>
      <c r="AK28" s="401">
        <f t="shared" ref="AK28:AK29" si="26">(T28/D28)*10</f>
        <v>3.738281671604792</v>
      </c>
      <c r="AL28" s="28">
        <f t="shared" si="17"/>
        <v>3.3135425404045198</v>
      </c>
      <c r="AM28" s="28">
        <f t="shared" si="17"/>
        <v>4.7386691089418544</v>
      </c>
      <c r="AN28" s="401">
        <f t="shared" si="17"/>
        <v>3.7112648837354274</v>
      </c>
      <c r="AO28" s="383">
        <f t="shared" ref="AO28:AO29" si="27">(AL28-AI28)/AI28</f>
        <v>7.0439759884076943E-3</v>
      </c>
      <c r="AP28" s="384">
        <f t="shared" ref="AP28:AP29" si="28">(AM28-AJ28)/AJ28</f>
        <v>0.14552287689832968</v>
      </c>
      <c r="AQ28" s="385">
        <f t="shared" ref="AQ28:AQ29" si="29">(AN28-AK28)/AK28</f>
        <v>-7.2270605167551859E-3</v>
      </c>
    </row>
    <row r="29" spans="1:43" ht="20.100000000000001" customHeight="1">
      <c r="A29" s="8" t="s">
        <v>239</v>
      </c>
      <c r="B29" s="19">
        <v>104.28</v>
      </c>
      <c r="C29" s="370">
        <v>123.83</v>
      </c>
      <c r="D29" s="374">
        <v>228.11</v>
      </c>
      <c r="E29" s="19">
        <v>168.37</v>
      </c>
      <c r="F29" s="368">
        <v>166.52</v>
      </c>
      <c r="G29" s="376">
        <v>334.89</v>
      </c>
      <c r="H29" s="344">
        <f t="shared" si="0"/>
        <v>2.946919252801674E-4</v>
      </c>
      <c r="I29" s="322">
        <f t="shared" si="1"/>
        <v>6.4419367324091391E-4</v>
      </c>
      <c r="J29" s="398">
        <f t="shared" si="2"/>
        <v>4.1771818780075707E-4</v>
      </c>
      <c r="K29" s="322">
        <f t="shared" si="3"/>
        <v>5.1762951690320017E-4</v>
      </c>
      <c r="L29" s="322">
        <f t="shared" si="4"/>
        <v>9.2158808466080559E-4</v>
      </c>
      <c r="M29" s="398">
        <f t="shared" si="5"/>
        <v>6.6189111832798398E-4</v>
      </c>
      <c r="N29" s="393">
        <f t="shared" si="6"/>
        <v>0.61459532029152286</v>
      </c>
      <c r="O29" s="394">
        <f t="shared" si="6"/>
        <v>0.34474683033190673</v>
      </c>
      <c r="P29" s="385">
        <f t="shared" si="6"/>
        <v>0.46810749199947377</v>
      </c>
      <c r="R29" s="400">
        <v>42.830000000000005</v>
      </c>
      <c r="S29" s="368">
        <v>480.86699999999996</v>
      </c>
      <c r="T29" s="373">
        <v>523.697</v>
      </c>
      <c r="U29" s="19">
        <v>83.429000000000002</v>
      </c>
      <c r="V29" s="119">
        <v>1034.2389999999998</v>
      </c>
      <c r="W29" s="374">
        <v>1117.6679999999999</v>
      </c>
      <c r="X29" s="344">
        <f t="shared" si="10"/>
        <v>4.4085142356976983E-4</v>
      </c>
      <c r="Y29" s="322">
        <f t="shared" si="11"/>
        <v>5.7483885685311407E-3</v>
      </c>
      <c r="Z29" s="398">
        <f t="shared" si="12"/>
        <v>2.8964676939958658E-3</v>
      </c>
      <c r="AA29" s="322">
        <f t="shared" si="13"/>
        <v>9.1314329283505779E-4</v>
      </c>
      <c r="AB29" s="322">
        <f t="shared" si="14"/>
        <v>1.3522517843375976E-2</v>
      </c>
      <c r="AC29" s="398">
        <f t="shared" si="15"/>
        <v>6.6588359405484821E-3</v>
      </c>
      <c r="AE29" s="393">
        <f t="shared" si="21"/>
        <v>0.94791034321737078</v>
      </c>
      <c r="AF29" s="394">
        <f t="shared" si="22"/>
        <v>1.1507797374325954</v>
      </c>
      <c r="AG29" s="385">
        <f t="shared" si="23"/>
        <v>1.1341882806279202</v>
      </c>
      <c r="AI29" s="27">
        <f t="shared" si="24"/>
        <v>4.1072113540467976</v>
      </c>
      <c r="AJ29" s="28">
        <f t="shared" si="25"/>
        <v>38.832835338770892</v>
      </c>
      <c r="AK29" s="401">
        <f t="shared" si="26"/>
        <v>22.958090394984872</v>
      </c>
      <c r="AL29" s="28">
        <f t="shared" si="17"/>
        <v>4.9550988893508343</v>
      </c>
      <c r="AM29" s="28">
        <f t="shared" si="17"/>
        <v>62.108995916406428</v>
      </c>
      <c r="AN29" s="401">
        <f t="shared" si="17"/>
        <v>33.374182567410188</v>
      </c>
      <c r="AO29" s="383">
        <f t="shared" si="27"/>
        <v>0.2064387396252742</v>
      </c>
      <c r="AP29" s="384">
        <f t="shared" si="28"/>
        <v>0.59939379585802499</v>
      </c>
      <c r="AQ29" s="385">
        <f t="shared" si="29"/>
        <v>0.45370028574766308</v>
      </c>
    </row>
    <row r="30" spans="1:43" ht="20.100000000000001" customHeight="1">
      <c r="A30" s="8" t="s">
        <v>222</v>
      </c>
      <c r="B30" s="19">
        <v>902.82000000000016</v>
      </c>
      <c r="C30" s="370">
        <v>4122.84</v>
      </c>
      <c r="D30" s="374">
        <v>5025.66</v>
      </c>
      <c r="E30" s="19">
        <v>648.80000000000018</v>
      </c>
      <c r="F30" s="368">
        <v>3364.5099999999998</v>
      </c>
      <c r="G30" s="376">
        <v>4013.31</v>
      </c>
      <c r="H30" s="344">
        <f t="shared" si="0"/>
        <v>2.551340276001542E-3</v>
      </c>
      <c r="I30" s="322">
        <f t="shared" si="1"/>
        <v>2.1448012951502622E-2</v>
      </c>
      <c r="J30" s="398">
        <f t="shared" si="2"/>
        <v>9.2030581197788466E-3</v>
      </c>
      <c r="K30" s="322">
        <f t="shared" si="3"/>
        <v>1.9946429326293067E-3</v>
      </c>
      <c r="L30" s="322">
        <f t="shared" si="4"/>
        <v>1.8620540035564057E-2</v>
      </c>
      <c r="M30" s="398">
        <f t="shared" si="5"/>
        <v>7.9320799190685954E-3</v>
      </c>
      <c r="N30" s="393">
        <f t="shared" si="6"/>
        <v>-0.28136284087636509</v>
      </c>
      <c r="O30" s="394">
        <f t="shared" si="6"/>
        <v>-0.1839338902310059</v>
      </c>
      <c r="P30" s="385">
        <f t="shared" si="6"/>
        <v>-0.20143622927137927</v>
      </c>
      <c r="R30" s="400">
        <v>285.99699999999996</v>
      </c>
      <c r="S30" s="368">
        <v>1256.8420000000001</v>
      </c>
      <c r="T30" s="373">
        <v>1542.8389999999999</v>
      </c>
      <c r="U30" s="19">
        <v>195.11199999999999</v>
      </c>
      <c r="V30" s="119">
        <v>906.42500000000018</v>
      </c>
      <c r="W30" s="374">
        <v>1101.5370000000003</v>
      </c>
      <c r="X30" s="344">
        <f t="shared" si="10"/>
        <v>2.9437820356451889E-3</v>
      </c>
      <c r="Y30" s="322">
        <f t="shared" si="11"/>
        <v>1.5024562270336323E-2</v>
      </c>
      <c r="Z30" s="398">
        <f t="shared" si="12"/>
        <v>8.5331466869905444E-3</v>
      </c>
      <c r="AA30" s="322">
        <f t="shared" si="13"/>
        <v>2.1355309802542732E-3</v>
      </c>
      <c r="AB30" s="322">
        <f t="shared" si="14"/>
        <v>1.1851369205939898E-2</v>
      </c>
      <c r="AC30" s="398">
        <f t="shared" si="15"/>
        <v>6.5627307621261019E-3</v>
      </c>
      <c r="AE30" s="393">
        <f t="shared" si="7"/>
        <v>-0.31778305366839504</v>
      </c>
      <c r="AF30" s="394">
        <f t="shared" si="7"/>
        <v>-0.2788075191631087</v>
      </c>
      <c r="AG30" s="385">
        <f t="shared" si="7"/>
        <v>-0.2860324376036642</v>
      </c>
      <c r="AI30" s="27">
        <f t="shared" si="17"/>
        <v>3.1678186127910313</v>
      </c>
      <c r="AJ30" s="28">
        <f t="shared" si="17"/>
        <v>3.048485995090763</v>
      </c>
      <c r="AK30" s="401">
        <f t="shared" si="17"/>
        <v>3.0699231543717644</v>
      </c>
      <c r="AL30" s="28">
        <f t="shared" si="17"/>
        <v>3.0072749691738587</v>
      </c>
      <c r="AM30" s="28">
        <f t="shared" si="17"/>
        <v>2.6940772950593113</v>
      </c>
      <c r="AN30" s="401">
        <f t="shared" si="17"/>
        <v>2.7447094792079363</v>
      </c>
      <c r="AO30" s="383">
        <f t="shared" si="16"/>
        <v>-5.0679556894112798E-2</v>
      </c>
      <c r="AP30" s="384">
        <f t="shared" si="16"/>
        <v>-0.11625728332102765</v>
      </c>
      <c r="AQ30" s="385">
        <f t="shared" si="16"/>
        <v>-0.10593544489890679</v>
      </c>
    </row>
    <row r="31" spans="1:43" ht="20.100000000000001" customHeight="1">
      <c r="A31" s="8" t="s">
        <v>175</v>
      </c>
      <c r="B31" s="19">
        <v>952.87000000000012</v>
      </c>
      <c r="C31" s="370">
        <v>2059.14</v>
      </c>
      <c r="D31" s="374">
        <v>3012.01</v>
      </c>
      <c r="E31" s="19">
        <v>1016.6800000000002</v>
      </c>
      <c r="F31" s="368">
        <v>1068.8499999999999</v>
      </c>
      <c r="G31" s="376">
        <v>2085.5300000000002</v>
      </c>
      <c r="H31" s="344">
        <f t="shared" si="0"/>
        <v>2.6927799658775712E-3</v>
      </c>
      <c r="I31" s="322">
        <f t="shared" si="1"/>
        <v>1.0712145363137329E-2</v>
      </c>
      <c r="J31" s="398">
        <f t="shared" si="2"/>
        <v>5.5156343818234992E-3</v>
      </c>
      <c r="K31" s="322">
        <f t="shared" si="3"/>
        <v>3.1256374487447034E-3</v>
      </c>
      <c r="L31" s="322">
        <f t="shared" si="4"/>
        <v>5.9154421348168503E-3</v>
      </c>
      <c r="M31" s="398">
        <f t="shared" si="5"/>
        <v>4.1219319299070165E-3</v>
      </c>
      <c r="N31" s="393">
        <f t="shared" si="6"/>
        <v>6.6966112901025374E-2</v>
      </c>
      <c r="O31" s="394">
        <f t="shared" si="6"/>
        <v>-0.48092407509931334</v>
      </c>
      <c r="P31" s="385">
        <f t="shared" si="6"/>
        <v>-0.30759526030790069</v>
      </c>
      <c r="R31" s="400">
        <v>272.71800000000002</v>
      </c>
      <c r="S31" s="368">
        <v>1409.0670000000002</v>
      </c>
      <c r="T31" s="373">
        <v>1681.7850000000003</v>
      </c>
      <c r="U31" s="19">
        <v>251.78899999999999</v>
      </c>
      <c r="V31" s="119">
        <v>755.77300000000002</v>
      </c>
      <c r="W31" s="374">
        <v>1007.562</v>
      </c>
      <c r="X31" s="344">
        <f t="shared" si="10"/>
        <v>2.8071005961499062E-3</v>
      </c>
      <c r="Y31" s="322">
        <f t="shared" si="11"/>
        <v>1.6844292985574952E-2</v>
      </c>
      <c r="Z31" s="398">
        <f t="shared" si="12"/>
        <v>9.3016303716592572E-3</v>
      </c>
      <c r="AA31" s="322">
        <f t="shared" si="13"/>
        <v>2.7558695005291487E-3</v>
      </c>
      <c r="AB31" s="322">
        <f t="shared" si="14"/>
        <v>9.8816171871702711E-3</v>
      </c>
      <c r="AC31" s="398">
        <f t="shared" si="15"/>
        <v>6.0028470511197521E-3</v>
      </c>
      <c r="AE31" s="393">
        <f t="shared" si="7"/>
        <v>-7.6742275904047516E-2</v>
      </c>
      <c r="AF31" s="394">
        <f t="shared" si="7"/>
        <v>-0.46363586685374086</v>
      </c>
      <c r="AG31" s="385">
        <f t="shared" si="7"/>
        <v>-0.40089726094595929</v>
      </c>
      <c r="AI31" s="27">
        <f t="shared" si="17"/>
        <v>2.8620693274003801</v>
      </c>
      <c r="AJ31" s="28">
        <f t="shared" si="17"/>
        <v>6.8429878492963088</v>
      </c>
      <c r="AK31" s="401">
        <f t="shared" si="17"/>
        <v>5.5835970000099611</v>
      </c>
      <c r="AL31" s="28">
        <f t="shared" si="17"/>
        <v>2.476580635008065</v>
      </c>
      <c r="AM31" s="28">
        <f t="shared" si="17"/>
        <v>7.0708986293680134</v>
      </c>
      <c r="AN31" s="401">
        <f t="shared" si="17"/>
        <v>4.8312035789463588</v>
      </c>
      <c r="AO31" s="383">
        <f t="shared" si="16"/>
        <v>-0.13468880320325952</v>
      </c>
      <c r="AP31" s="384">
        <f t="shared" si="16"/>
        <v>3.3305740868024715E-2</v>
      </c>
      <c r="AQ31" s="385">
        <f t="shared" si="16"/>
        <v>-0.13475066718859904</v>
      </c>
    </row>
    <row r="32" spans="1:43" ht="20.100000000000001" customHeight="1" thickBot="1">
      <c r="A32" s="8" t="s">
        <v>17</v>
      </c>
      <c r="B32" s="19">
        <f>B33-SUM(B7:B31)</f>
        <v>20940.72999999969</v>
      </c>
      <c r="C32" s="123">
        <f t="shared" ref="C32:G32" si="30">C33-SUM(C7:C31)</f>
        <v>11136.219999999943</v>
      </c>
      <c r="D32" s="435">
        <f t="shared" si="30"/>
        <v>32076.950000000536</v>
      </c>
      <c r="E32" s="19">
        <f t="shared" si="30"/>
        <v>22679.859999999928</v>
      </c>
      <c r="F32" s="123">
        <f t="shared" si="30"/>
        <v>9830.2099999998754</v>
      </c>
      <c r="G32" s="435">
        <f t="shared" si="30"/>
        <v>32510.070000000065</v>
      </c>
      <c r="H32" s="344">
        <f t="shared" si="0"/>
        <v>5.9177829310242312E-2</v>
      </c>
      <c r="I32" s="322">
        <f t="shared" si="1"/>
        <v>5.7933315576345741E-2</v>
      </c>
      <c r="J32" s="399">
        <f t="shared" si="2"/>
        <v>5.8739754610388488E-2</v>
      </c>
      <c r="K32" s="322">
        <f t="shared" si="3"/>
        <v>6.9725990231229898E-2</v>
      </c>
      <c r="L32" s="322">
        <f t="shared" si="4"/>
        <v>5.4404302220234103E-2</v>
      </c>
      <c r="M32" s="398">
        <f t="shared" si="5"/>
        <v>6.4254312130016089E-2</v>
      </c>
      <c r="N32" s="395">
        <f t="shared" si="6"/>
        <v>8.3050113343721213E-2</v>
      </c>
      <c r="O32" s="396">
        <f t="shared" si="6"/>
        <v>-0.11727587996645848</v>
      </c>
      <c r="P32" s="387">
        <f t="shared" si="6"/>
        <v>1.3502530633352687E-2</v>
      </c>
      <c r="R32" s="19">
        <f t="shared" ref="R32:W32" si="31">R33-SUM(R7:R31)</f>
        <v>6155.2899999999936</v>
      </c>
      <c r="S32" s="119">
        <f t="shared" si="31"/>
        <v>4648.8680000000168</v>
      </c>
      <c r="T32" s="374">
        <f t="shared" si="31"/>
        <v>10804.158000000054</v>
      </c>
      <c r="U32" s="119">
        <f t="shared" si="31"/>
        <v>6694.7380000000121</v>
      </c>
      <c r="V32" s="123">
        <f t="shared" si="31"/>
        <v>4625.4749999999913</v>
      </c>
      <c r="W32" s="375">
        <f t="shared" si="31"/>
        <v>11320.213000000018</v>
      </c>
      <c r="X32" s="344">
        <f t="shared" si="10"/>
        <v>6.3356720966256483E-2</v>
      </c>
      <c r="Y32" s="322">
        <f t="shared" si="11"/>
        <v>5.5573577866250591E-2</v>
      </c>
      <c r="Z32" s="398">
        <f t="shared" si="12"/>
        <v>5.9755726322333606E-2</v>
      </c>
      <c r="AA32" s="322">
        <f t="shared" si="13"/>
        <v>7.3274941590909637E-2</v>
      </c>
      <c r="AB32" s="322">
        <f t="shared" si="14"/>
        <v>6.0477383101574571E-2</v>
      </c>
      <c r="AC32" s="398">
        <f t="shared" si="15"/>
        <v>6.7443499482014585E-2</v>
      </c>
      <c r="AE32" s="395">
        <f t="shared" si="7"/>
        <v>8.7639737526585923E-2</v>
      </c>
      <c r="AF32" s="396">
        <f t="shared" si="7"/>
        <v>-5.0319776771518164E-3</v>
      </c>
      <c r="AG32" s="387">
        <f t="shared" si="7"/>
        <v>4.7764481045164404E-2</v>
      </c>
      <c r="AI32" s="27">
        <f t="shared" si="17"/>
        <v>2.9393865447862062</v>
      </c>
      <c r="AJ32" s="28">
        <f t="shared" si="17"/>
        <v>4.174547557429757</v>
      </c>
      <c r="AK32" s="401">
        <f t="shared" si="17"/>
        <v>3.36819990678661</v>
      </c>
      <c r="AL32" s="28">
        <f t="shared" si="17"/>
        <v>2.9518427362426545</v>
      </c>
      <c r="AM32" s="28">
        <f t="shared" si="17"/>
        <v>4.7053674336560967</v>
      </c>
      <c r="AN32" s="401">
        <f t="shared" si="17"/>
        <v>3.482063557537709</v>
      </c>
      <c r="AO32" s="386">
        <f t="shared" si="16"/>
        <v>4.2376840427954887E-3</v>
      </c>
      <c r="AP32" s="384">
        <f t="shared" si="16"/>
        <v>0.12715626518174394</v>
      </c>
      <c r="AQ32" s="385">
        <f t="shared" si="16"/>
        <v>3.3805490737552235E-2</v>
      </c>
    </row>
    <row r="33" spans="1:43" ht="25.5" customHeight="1" thickBot="1">
      <c r="A33" s="12" t="s">
        <v>18</v>
      </c>
      <c r="B33" s="17">
        <v>353861.06999999972</v>
      </c>
      <c r="C33" s="371">
        <v>192224.79999999996</v>
      </c>
      <c r="D33" s="18">
        <v>546085.87000000046</v>
      </c>
      <c r="E33" s="17">
        <v>325271.24999999988</v>
      </c>
      <c r="F33" s="372">
        <v>180688.09999999989</v>
      </c>
      <c r="G33" s="377">
        <v>505959.35000000015</v>
      </c>
      <c r="H33" s="333">
        <f>SUM(H7:H32)</f>
        <v>0.99999999999999978</v>
      </c>
      <c r="I33" s="337">
        <f t="shared" ref="I33:M33" si="32">SUM(I7:I32)</f>
        <v>0.99999999999999989</v>
      </c>
      <c r="J33" s="334">
        <f t="shared" si="32"/>
        <v>1.0000000000000002</v>
      </c>
      <c r="K33" s="337">
        <f t="shared" si="32"/>
        <v>1.0000000000000002</v>
      </c>
      <c r="L33" s="337">
        <f t="shared" si="32"/>
        <v>0.99999999999999989</v>
      </c>
      <c r="M33" s="334">
        <f t="shared" si="32"/>
        <v>0.99999999999999967</v>
      </c>
      <c r="N33" s="388">
        <f t="shared" si="6"/>
        <v>-8.079391157665311E-2</v>
      </c>
      <c r="O33" s="389">
        <f t="shared" si="6"/>
        <v>-6.0016709602507441E-2</v>
      </c>
      <c r="P33" s="390">
        <f t="shared" si="6"/>
        <v>-7.3480238556621641E-2</v>
      </c>
      <c r="R33" s="17">
        <v>97152.913000000015</v>
      </c>
      <c r="S33" s="371">
        <v>83652.487000000023</v>
      </c>
      <c r="T33" s="18">
        <v>180805.39999999997</v>
      </c>
      <c r="U33" s="17">
        <v>91364.631000000008</v>
      </c>
      <c r="V33" s="372">
        <v>76482.723999999987</v>
      </c>
      <c r="W33" s="377">
        <v>167847.35499999998</v>
      </c>
      <c r="X33" s="333">
        <f t="shared" ref="X33:AC33" si="33">SUM(X7:X32)</f>
        <v>0.99999999999999978</v>
      </c>
      <c r="Y33" s="337">
        <f t="shared" si="33"/>
        <v>1.0000000000000002</v>
      </c>
      <c r="Z33" s="334">
        <f t="shared" si="33"/>
        <v>1.0000000000000004</v>
      </c>
      <c r="AA33" s="337">
        <f t="shared" si="33"/>
        <v>1.0000000000000004</v>
      </c>
      <c r="AB33" s="337">
        <f t="shared" si="33"/>
        <v>1</v>
      </c>
      <c r="AC33" s="334">
        <f t="shared" si="33"/>
        <v>1.0000000000000004</v>
      </c>
      <c r="AE33" s="388">
        <f t="shared" si="7"/>
        <v>-5.9579088482915647E-2</v>
      </c>
      <c r="AF33" s="389">
        <f t="shared" si="7"/>
        <v>-8.5708904267245908E-2</v>
      </c>
      <c r="AG33" s="390">
        <f t="shared" si="7"/>
        <v>-7.166846233574875E-2</v>
      </c>
      <c r="AI33" s="402">
        <f t="shared" si="17"/>
        <v>2.7455100669875918</v>
      </c>
      <c r="AJ33" s="403">
        <f t="shared" si="17"/>
        <v>4.3518051260815485</v>
      </c>
      <c r="AK33" s="404">
        <f t="shared" si="17"/>
        <v>3.3109334984258028</v>
      </c>
      <c r="AL33" s="403">
        <f t="shared" si="17"/>
        <v>2.8088750850251918</v>
      </c>
      <c r="AM33" s="403">
        <f t="shared" si="17"/>
        <v>4.2328589431180044</v>
      </c>
      <c r="AN33" s="404">
        <f t="shared" si="17"/>
        <v>3.3174079103390408</v>
      </c>
      <c r="AO33" s="388">
        <f t="shared" si="16"/>
        <v>2.3079506718809765E-2</v>
      </c>
      <c r="AP33" s="389">
        <f t="shared" si="16"/>
        <v>-2.7332607852926905E-2</v>
      </c>
      <c r="AQ33" s="390">
        <f t="shared" si="16"/>
        <v>1.9554641965223224E-3</v>
      </c>
    </row>
    <row r="36" spans="1:43" ht="15.75" thickBot="1"/>
    <row r="37" spans="1:43">
      <c r="A37" s="494" t="s">
        <v>2</v>
      </c>
      <c r="B37" s="440" t="s">
        <v>132</v>
      </c>
      <c r="C37" s="503"/>
      <c r="D37" s="503"/>
      <c r="E37" s="503"/>
      <c r="F37" s="503"/>
      <c r="G37" s="526"/>
      <c r="H37" s="504" t="s">
        <v>134</v>
      </c>
      <c r="I37" s="503"/>
      <c r="J37" s="503"/>
      <c r="K37" s="503"/>
      <c r="L37" s="503"/>
      <c r="M37" s="526"/>
      <c r="N37" s="527" t="s">
        <v>152</v>
      </c>
      <c r="O37" s="497"/>
      <c r="P37" s="528"/>
      <c r="R37" s="504" t="s">
        <v>133</v>
      </c>
      <c r="S37" s="503"/>
      <c r="T37" s="503"/>
      <c r="U37" s="503"/>
      <c r="V37" s="503"/>
      <c r="W37" s="526"/>
      <c r="X37" s="503" t="s">
        <v>135</v>
      </c>
      <c r="Y37" s="503"/>
      <c r="Z37" s="503"/>
      <c r="AA37" s="503"/>
      <c r="AB37" s="503"/>
      <c r="AC37" s="441"/>
      <c r="AE37" s="497" t="s">
        <v>152</v>
      </c>
      <c r="AF37" s="497"/>
      <c r="AG37" s="497"/>
      <c r="AI37" s="487" t="s">
        <v>138</v>
      </c>
      <c r="AJ37" s="486"/>
      <c r="AK37" s="486"/>
      <c r="AL37" s="486"/>
      <c r="AM37" s="486"/>
      <c r="AN37" s="485"/>
      <c r="AO37" s="497" t="s">
        <v>152</v>
      </c>
      <c r="AP37" s="497"/>
      <c r="AQ37" s="497"/>
    </row>
    <row r="38" spans="1:43" ht="15" customHeight="1">
      <c r="A38" s="495"/>
      <c r="B38" s="525" t="str">
        <f>B5</f>
        <v>jan-ago 2025</v>
      </c>
      <c r="C38" s="499"/>
      <c r="D38" s="500"/>
      <c r="E38" s="532" t="str">
        <f>E5</f>
        <v>jan-ago 2026</v>
      </c>
      <c r="F38" s="507"/>
      <c r="G38" s="531"/>
      <c r="H38" s="533" t="str">
        <f>B38</f>
        <v>jan-ago 2025</v>
      </c>
      <c r="I38" s="499"/>
      <c r="J38" s="500"/>
      <c r="K38" s="525" t="str">
        <f>E38</f>
        <v>jan-ago 2026</v>
      </c>
      <c r="L38" s="499"/>
      <c r="M38" s="500"/>
      <c r="N38" s="505" t="s">
        <v>136</v>
      </c>
      <c r="O38" s="499"/>
      <c r="P38" s="509"/>
      <c r="R38" s="529" t="str">
        <f>H38</f>
        <v>jan-ago 2025</v>
      </c>
      <c r="S38" s="499"/>
      <c r="T38" s="500"/>
      <c r="U38" s="530" t="str">
        <f>K38</f>
        <v>jan-ago 2026</v>
      </c>
      <c r="V38" s="507"/>
      <c r="W38" s="531"/>
      <c r="X38" s="533" t="str">
        <f>R38</f>
        <v>jan-ago 2025</v>
      </c>
      <c r="Y38" s="499"/>
      <c r="Z38" s="500"/>
      <c r="AA38" s="525" t="str">
        <f>U38</f>
        <v>jan-ago 2026</v>
      </c>
      <c r="AB38" s="499"/>
      <c r="AC38" s="509"/>
      <c r="AE38" s="498" t="s">
        <v>137</v>
      </c>
      <c r="AF38" s="499"/>
      <c r="AG38" s="509"/>
      <c r="AI38" s="521" t="str">
        <f>X38</f>
        <v>jan-ago 2025</v>
      </c>
      <c r="AJ38" s="522"/>
      <c r="AK38" s="524"/>
      <c r="AL38" s="523" t="str">
        <f>AA38</f>
        <v>jan-ago 2026</v>
      </c>
      <c r="AM38" s="522"/>
      <c r="AN38" s="524"/>
      <c r="AO38" s="499" t="s">
        <v>138</v>
      </c>
      <c r="AP38" s="499"/>
      <c r="AQ38" s="509"/>
    </row>
    <row r="39" spans="1:43" ht="18.75" customHeight="1" thickBot="1">
      <c r="A39" s="496"/>
      <c r="B39" s="99" t="s">
        <v>29</v>
      </c>
      <c r="C39" s="135" t="s">
        <v>30</v>
      </c>
      <c r="D39" s="263" t="s">
        <v>12</v>
      </c>
      <c r="E39" s="159" t="s">
        <v>29</v>
      </c>
      <c r="F39" s="352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1" t="s">
        <v>29</v>
      </c>
      <c r="V39" s="352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6" t="s">
        <v>29</v>
      </c>
      <c r="AJ39" s="135" t="s">
        <v>30</v>
      </c>
      <c r="AK39" s="263" t="s">
        <v>12</v>
      </c>
      <c r="AL39" s="407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/>
      <c r="B40" s="39"/>
      <c r="C40" s="369"/>
      <c r="D40" s="374"/>
      <c r="E40" s="39"/>
      <c r="F40" s="378"/>
      <c r="G40" s="376"/>
      <c r="H40" s="344" t="e">
        <f>B40/$B$63</f>
        <v>#DIV/0!</v>
      </c>
      <c r="I40" s="322" t="e">
        <f>C40/$C$63</f>
        <v>#DIV/0!</v>
      </c>
      <c r="J40" s="397" t="e">
        <f>D40/$D$63</f>
        <v>#DIV/0!</v>
      </c>
      <c r="K40" s="322" t="e">
        <f>E40/$E$63</f>
        <v>#DIV/0!</v>
      </c>
      <c r="L40" s="322" t="e">
        <f>F40/$F$63</f>
        <v>#DIV/0!</v>
      </c>
      <c r="M40" s="398" t="e">
        <f>G40/$G$63</f>
        <v>#DIV/0!</v>
      </c>
      <c r="N40" s="391" t="e">
        <f t="shared" ref="N40:P63" si="34">(E40-B40)/B40</f>
        <v>#DIV/0!</v>
      </c>
      <c r="O40" s="392" t="e">
        <f t="shared" si="34"/>
        <v>#DIV/0!</v>
      </c>
      <c r="P40" s="381" t="e">
        <f t="shared" si="34"/>
        <v>#DIV/0!</v>
      </c>
      <c r="R40" s="400"/>
      <c r="S40" s="368"/>
      <c r="T40" s="373"/>
      <c r="U40" s="39"/>
      <c r="V40" s="112"/>
      <c r="W40" s="379"/>
      <c r="X40" s="344" t="e">
        <f>R40/$R$63</f>
        <v>#DIV/0!</v>
      </c>
      <c r="Y40" s="322" t="e">
        <f>S40/$S$63</f>
        <v>#DIV/0!</v>
      </c>
      <c r="Z40" s="397" t="e">
        <f>T40/$T$63</f>
        <v>#DIV/0!</v>
      </c>
      <c r="AA40" s="322" t="e">
        <f>U40/$U$63</f>
        <v>#DIV/0!</v>
      </c>
      <c r="AB40" s="322" t="e">
        <f>V40/$V$63</f>
        <v>#DIV/0!</v>
      </c>
      <c r="AC40" s="398" t="e">
        <f>W40/$W$63</f>
        <v>#DIV/0!</v>
      </c>
      <c r="AE40" s="391" t="e">
        <f t="shared" ref="AE40:AG63" si="35">(U40-R40)/R40</f>
        <v>#DIV/0!</v>
      </c>
      <c r="AF40" s="392" t="e">
        <f t="shared" si="35"/>
        <v>#DIV/0!</v>
      </c>
      <c r="AG40" s="381" t="e">
        <f t="shared" si="35"/>
        <v>#DIV/0!</v>
      </c>
      <c r="AI40" s="27" t="e">
        <f t="shared" ref="AI40:AN63" si="36">(R40/B40)*10</f>
        <v>#DIV/0!</v>
      </c>
      <c r="AJ40" s="28" t="e">
        <f t="shared" si="36"/>
        <v>#DIV/0!</v>
      </c>
      <c r="AK40" s="405" t="e">
        <f t="shared" si="36"/>
        <v>#DIV/0!</v>
      </c>
      <c r="AL40" s="28" t="e">
        <f t="shared" si="36"/>
        <v>#DIV/0!</v>
      </c>
      <c r="AM40" s="28" t="e">
        <f t="shared" si="36"/>
        <v>#DIV/0!</v>
      </c>
      <c r="AN40" s="401" t="e">
        <f t="shared" si="36"/>
        <v>#DIV/0!</v>
      </c>
      <c r="AO40" s="382" t="e">
        <f t="shared" ref="AO40:AQ51" si="37">(AL40-AI40)/AI40</f>
        <v>#DIV/0!</v>
      </c>
      <c r="AP40" s="380" t="e">
        <f t="shared" si="37"/>
        <v>#DIV/0!</v>
      </c>
      <c r="AQ40" s="381" t="e">
        <f t="shared" si="37"/>
        <v>#DIV/0!</v>
      </c>
    </row>
    <row r="41" spans="1:43" ht="19.5" customHeight="1">
      <c r="A41" s="8"/>
      <c r="B41" s="19"/>
      <c r="C41" s="370"/>
      <c r="D41" s="374"/>
      <c r="E41" s="19"/>
      <c r="F41" s="368"/>
      <c r="G41" s="376"/>
      <c r="H41" s="344" t="e">
        <f t="shared" ref="H41:H62" si="38">B41/$B$63</f>
        <v>#DIV/0!</v>
      </c>
      <c r="I41" s="322" t="e">
        <f t="shared" ref="I41:I62" si="39">C41/$C$63</f>
        <v>#DIV/0!</v>
      </c>
      <c r="J41" s="398" t="e">
        <f t="shared" ref="J41:J62" si="40">D41/$D$63</f>
        <v>#DIV/0!</v>
      </c>
      <c r="K41" s="322" t="e">
        <f t="shared" ref="K41:K62" si="41">E41/$E$63</f>
        <v>#DIV/0!</v>
      </c>
      <c r="L41" s="322" t="e">
        <f t="shared" ref="L41:L62" si="42">F41/$F$63</f>
        <v>#DIV/0!</v>
      </c>
      <c r="M41" s="398" t="e">
        <f t="shared" ref="M41:M62" si="43">G41/$G$63</f>
        <v>#DIV/0!</v>
      </c>
      <c r="N41" s="393" t="e">
        <f t="shared" si="34"/>
        <v>#DIV/0!</v>
      </c>
      <c r="O41" s="394" t="e">
        <f t="shared" si="34"/>
        <v>#DIV/0!</v>
      </c>
      <c r="P41" s="385" t="e">
        <f t="shared" si="34"/>
        <v>#DIV/0!</v>
      </c>
      <c r="R41" s="400"/>
      <c r="S41" s="368"/>
      <c r="T41" s="373"/>
      <c r="U41" s="19"/>
      <c r="V41" s="119"/>
      <c r="W41" s="374"/>
      <c r="X41" s="344" t="e">
        <f t="shared" ref="X41:X62" si="44">R41/$R$63</f>
        <v>#DIV/0!</v>
      </c>
      <c r="Y41" s="322" t="e">
        <f t="shared" ref="Y41:Y62" si="45">S41/$S$63</f>
        <v>#DIV/0!</v>
      </c>
      <c r="Z41" s="398" t="e">
        <f t="shared" ref="Z41:Z62" si="46">T41/$T$63</f>
        <v>#DIV/0!</v>
      </c>
      <c r="AA41" s="322" t="e">
        <f t="shared" ref="AA41:AA62" si="47">U41/$U$63</f>
        <v>#DIV/0!</v>
      </c>
      <c r="AB41" s="322" t="e">
        <f t="shared" ref="AB41:AB62" si="48">V41/$V$63</f>
        <v>#DIV/0!</v>
      </c>
      <c r="AC41" s="398" t="e">
        <f t="shared" ref="AC41:AC62" si="49">W41/$W$63</f>
        <v>#DIV/0!</v>
      </c>
      <c r="AE41" s="393" t="e">
        <f t="shared" si="35"/>
        <v>#DIV/0!</v>
      </c>
      <c r="AF41" s="394" t="e">
        <f t="shared" si="35"/>
        <v>#DIV/0!</v>
      </c>
      <c r="AG41" s="385" t="e">
        <f t="shared" si="35"/>
        <v>#DIV/0!</v>
      </c>
      <c r="AI41" s="27" t="e">
        <f t="shared" si="36"/>
        <v>#DIV/0!</v>
      </c>
      <c r="AJ41" s="28" t="e">
        <f t="shared" si="36"/>
        <v>#DIV/0!</v>
      </c>
      <c r="AK41" s="401" t="e">
        <f t="shared" si="36"/>
        <v>#DIV/0!</v>
      </c>
      <c r="AL41" s="28" t="e">
        <f t="shared" si="36"/>
        <v>#DIV/0!</v>
      </c>
      <c r="AM41" s="28" t="e">
        <f t="shared" si="36"/>
        <v>#DIV/0!</v>
      </c>
      <c r="AN41" s="401" t="e">
        <f t="shared" si="36"/>
        <v>#DIV/0!</v>
      </c>
      <c r="AO41" s="383" t="e">
        <f t="shared" si="37"/>
        <v>#DIV/0!</v>
      </c>
      <c r="AP41" s="384" t="e">
        <f t="shared" si="37"/>
        <v>#DIV/0!</v>
      </c>
      <c r="AQ41" s="385" t="e">
        <f t="shared" si="37"/>
        <v>#DIV/0!</v>
      </c>
    </row>
    <row r="42" spans="1:43" ht="19.5" customHeight="1">
      <c r="A42" s="8"/>
      <c r="B42" s="19"/>
      <c r="C42" s="370"/>
      <c r="D42" s="374"/>
      <c r="E42" s="19"/>
      <c r="F42" s="368"/>
      <c r="G42" s="376"/>
      <c r="H42" s="344" t="e">
        <f t="shared" si="38"/>
        <v>#DIV/0!</v>
      </c>
      <c r="I42" s="322" t="e">
        <f t="shared" si="39"/>
        <v>#DIV/0!</v>
      </c>
      <c r="J42" s="398" t="e">
        <f t="shared" si="40"/>
        <v>#DIV/0!</v>
      </c>
      <c r="K42" s="322" t="e">
        <f t="shared" si="41"/>
        <v>#DIV/0!</v>
      </c>
      <c r="L42" s="322" t="e">
        <f t="shared" si="42"/>
        <v>#DIV/0!</v>
      </c>
      <c r="M42" s="398" t="e">
        <f t="shared" si="43"/>
        <v>#DIV/0!</v>
      </c>
      <c r="N42" s="393" t="e">
        <f t="shared" si="34"/>
        <v>#DIV/0!</v>
      </c>
      <c r="O42" s="394" t="e">
        <f t="shared" si="34"/>
        <v>#DIV/0!</v>
      </c>
      <c r="P42" s="385" t="e">
        <f t="shared" si="34"/>
        <v>#DIV/0!</v>
      </c>
      <c r="R42" s="400"/>
      <c r="S42" s="368"/>
      <c r="T42" s="373"/>
      <c r="U42" s="19"/>
      <c r="V42" s="119"/>
      <c r="W42" s="374"/>
      <c r="X42" s="344" t="e">
        <f t="shared" si="44"/>
        <v>#DIV/0!</v>
      </c>
      <c r="Y42" s="322" t="e">
        <f t="shared" si="45"/>
        <v>#DIV/0!</v>
      </c>
      <c r="Z42" s="398" t="e">
        <f t="shared" si="46"/>
        <v>#DIV/0!</v>
      </c>
      <c r="AA42" s="322" t="e">
        <f t="shared" si="47"/>
        <v>#DIV/0!</v>
      </c>
      <c r="AB42" s="322" t="e">
        <f t="shared" si="48"/>
        <v>#DIV/0!</v>
      </c>
      <c r="AC42" s="398" t="e">
        <f t="shared" si="49"/>
        <v>#DIV/0!</v>
      </c>
      <c r="AE42" s="393" t="e">
        <f t="shared" si="35"/>
        <v>#DIV/0!</v>
      </c>
      <c r="AF42" s="394" t="e">
        <f t="shared" si="35"/>
        <v>#DIV/0!</v>
      </c>
      <c r="AG42" s="385" t="e">
        <f t="shared" si="35"/>
        <v>#DIV/0!</v>
      </c>
      <c r="AI42" s="27" t="e">
        <f t="shared" si="36"/>
        <v>#DIV/0!</v>
      </c>
      <c r="AJ42" s="28" t="e">
        <f t="shared" si="36"/>
        <v>#DIV/0!</v>
      </c>
      <c r="AK42" s="401" t="e">
        <f t="shared" si="36"/>
        <v>#DIV/0!</v>
      </c>
      <c r="AL42" s="28" t="e">
        <f t="shared" si="36"/>
        <v>#DIV/0!</v>
      </c>
      <c r="AM42" s="28" t="e">
        <f t="shared" si="36"/>
        <v>#DIV/0!</v>
      </c>
      <c r="AN42" s="401" t="e">
        <f t="shared" si="36"/>
        <v>#DIV/0!</v>
      </c>
      <c r="AO42" s="383" t="e">
        <f t="shared" si="37"/>
        <v>#DIV/0!</v>
      </c>
      <c r="AP42" s="384" t="e">
        <f t="shared" si="37"/>
        <v>#DIV/0!</v>
      </c>
      <c r="AQ42" s="385" t="e">
        <f t="shared" si="37"/>
        <v>#DIV/0!</v>
      </c>
    </row>
    <row r="43" spans="1:43" ht="19.5" customHeight="1">
      <c r="A43" s="8"/>
      <c r="B43" s="19"/>
      <c r="C43" s="370"/>
      <c r="D43" s="374"/>
      <c r="E43" s="19"/>
      <c r="F43" s="368"/>
      <c r="G43" s="376"/>
      <c r="H43" s="344" t="e">
        <f t="shared" si="38"/>
        <v>#DIV/0!</v>
      </c>
      <c r="I43" s="322" t="e">
        <f t="shared" si="39"/>
        <v>#DIV/0!</v>
      </c>
      <c r="J43" s="398" t="e">
        <f t="shared" si="40"/>
        <v>#DIV/0!</v>
      </c>
      <c r="K43" s="322" t="e">
        <f t="shared" si="41"/>
        <v>#DIV/0!</v>
      </c>
      <c r="L43" s="322" t="e">
        <f t="shared" si="42"/>
        <v>#DIV/0!</v>
      </c>
      <c r="M43" s="398" t="e">
        <f t="shared" si="43"/>
        <v>#DIV/0!</v>
      </c>
      <c r="N43" s="393" t="e">
        <f t="shared" si="34"/>
        <v>#DIV/0!</v>
      </c>
      <c r="O43" s="394" t="e">
        <f t="shared" si="34"/>
        <v>#DIV/0!</v>
      </c>
      <c r="P43" s="385" t="e">
        <f t="shared" si="34"/>
        <v>#DIV/0!</v>
      </c>
      <c r="R43" s="400"/>
      <c r="S43" s="368"/>
      <c r="T43" s="373"/>
      <c r="U43" s="19"/>
      <c r="V43" s="119"/>
      <c r="W43" s="374"/>
      <c r="X43" s="344" t="e">
        <f t="shared" si="44"/>
        <v>#DIV/0!</v>
      </c>
      <c r="Y43" s="322" t="e">
        <f t="shared" si="45"/>
        <v>#DIV/0!</v>
      </c>
      <c r="Z43" s="398" t="e">
        <f t="shared" si="46"/>
        <v>#DIV/0!</v>
      </c>
      <c r="AA43" s="322" t="e">
        <f t="shared" si="47"/>
        <v>#DIV/0!</v>
      </c>
      <c r="AB43" s="322" t="e">
        <f t="shared" si="48"/>
        <v>#DIV/0!</v>
      </c>
      <c r="AC43" s="398" t="e">
        <f t="shared" si="49"/>
        <v>#DIV/0!</v>
      </c>
      <c r="AE43" s="393" t="e">
        <f t="shared" si="35"/>
        <v>#DIV/0!</v>
      </c>
      <c r="AF43" s="394" t="e">
        <f t="shared" si="35"/>
        <v>#DIV/0!</v>
      </c>
      <c r="AG43" s="385" t="e">
        <f t="shared" si="35"/>
        <v>#DIV/0!</v>
      </c>
      <c r="AI43" s="27" t="e">
        <f t="shared" si="36"/>
        <v>#DIV/0!</v>
      </c>
      <c r="AJ43" s="28" t="e">
        <f t="shared" si="36"/>
        <v>#DIV/0!</v>
      </c>
      <c r="AK43" s="401" t="e">
        <f t="shared" si="36"/>
        <v>#DIV/0!</v>
      </c>
      <c r="AL43" s="28" t="e">
        <f t="shared" si="36"/>
        <v>#DIV/0!</v>
      </c>
      <c r="AM43" s="28" t="e">
        <f t="shared" si="36"/>
        <v>#DIV/0!</v>
      </c>
      <c r="AN43" s="401" t="e">
        <f t="shared" si="36"/>
        <v>#DIV/0!</v>
      </c>
      <c r="AO43" s="383" t="e">
        <f t="shared" si="37"/>
        <v>#DIV/0!</v>
      </c>
      <c r="AP43" s="384" t="e">
        <f t="shared" si="37"/>
        <v>#DIV/0!</v>
      </c>
      <c r="AQ43" s="385" t="e">
        <f t="shared" si="37"/>
        <v>#DIV/0!</v>
      </c>
    </row>
    <row r="44" spans="1:43" ht="19.5" customHeight="1">
      <c r="A44" s="8"/>
      <c r="B44" s="19"/>
      <c r="C44" s="370"/>
      <c r="D44" s="374"/>
      <c r="E44" s="19"/>
      <c r="F44" s="368"/>
      <c r="G44" s="376"/>
      <c r="H44" s="344" t="e">
        <f t="shared" si="38"/>
        <v>#DIV/0!</v>
      </c>
      <c r="I44" s="322" t="e">
        <f t="shared" si="39"/>
        <v>#DIV/0!</v>
      </c>
      <c r="J44" s="398" t="e">
        <f t="shared" si="40"/>
        <v>#DIV/0!</v>
      </c>
      <c r="K44" s="322" t="e">
        <f t="shared" si="41"/>
        <v>#DIV/0!</v>
      </c>
      <c r="L44" s="322" t="e">
        <f t="shared" si="42"/>
        <v>#DIV/0!</v>
      </c>
      <c r="M44" s="398" t="e">
        <f t="shared" si="43"/>
        <v>#DIV/0!</v>
      </c>
      <c r="N44" s="393" t="e">
        <f t="shared" si="34"/>
        <v>#DIV/0!</v>
      </c>
      <c r="O44" s="394" t="e">
        <f t="shared" si="34"/>
        <v>#DIV/0!</v>
      </c>
      <c r="P44" s="385" t="e">
        <f t="shared" si="34"/>
        <v>#DIV/0!</v>
      </c>
      <c r="R44" s="400"/>
      <c r="S44" s="368"/>
      <c r="T44" s="373"/>
      <c r="U44" s="19"/>
      <c r="V44" s="119"/>
      <c r="W44" s="374"/>
      <c r="X44" s="344" t="e">
        <f t="shared" si="44"/>
        <v>#DIV/0!</v>
      </c>
      <c r="Y44" s="322" t="e">
        <f t="shared" si="45"/>
        <v>#DIV/0!</v>
      </c>
      <c r="Z44" s="398" t="e">
        <f t="shared" si="46"/>
        <v>#DIV/0!</v>
      </c>
      <c r="AA44" s="322" t="e">
        <f t="shared" si="47"/>
        <v>#DIV/0!</v>
      </c>
      <c r="AB44" s="322" t="e">
        <f t="shared" si="48"/>
        <v>#DIV/0!</v>
      </c>
      <c r="AC44" s="398" t="e">
        <f t="shared" si="49"/>
        <v>#DIV/0!</v>
      </c>
      <c r="AE44" s="393" t="e">
        <f t="shared" si="35"/>
        <v>#DIV/0!</v>
      </c>
      <c r="AF44" s="394" t="e">
        <f t="shared" si="35"/>
        <v>#DIV/0!</v>
      </c>
      <c r="AG44" s="385" t="e">
        <f t="shared" si="35"/>
        <v>#DIV/0!</v>
      </c>
      <c r="AI44" s="27" t="e">
        <f t="shared" si="36"/>
        <v>#DIV/0!</v>
      </c>
      <c r="AJ44" s="28" t="e">
        <f t="shared" si="36"/>
        <v>#DIV/0!</v>
      </c>
      <c r="AK44" s="401" t="e">
        <f t="shared" si="36"/>
        <v>#DIV/0!</v>
      </c>
      <c r="AL44" s="28" t="e">
        <f t="shared" si="36"/>
        <v>#DIV/0!</v>
      </c>
      <c r="AM44" s="28" t="e">
        <f t="shared" si="36"/>
        <v>#DIV/0!</v>
      </c>
      <c r="AN44" s="401" t="e">
        <f t="shared" si="36"/>
        <v>#DIV/0!</v>
      </c>
      <c r="AO44" s="383" t="e">
        <f t="shared" si="37"/>
        <v>#DIV/0!</v>
      </c>
      <c r="AP44" s="384" t="e">
        <f t="shared" si="37"/>
        <v>#DIV/0!</v>
      </c>
      <c r="AQ44" s="385" t="e">
        <f t="shared" si="37"/>
        <v>#DIV/0!</v>
      </c>
    </row>
    <row r="45" spans="1:43" ht="19.5" customHeight="1">
      <c r="A45" s="8"/>
      <c r="B45" s="19"/>
      <c r="C45" s="370"/>
      <c r="D45" s="374"/>
      <c r="E45" s="19"/>
      <c r="F45" s="368"/>
      <c r="G45" s="376"/>
      <c r="H45" s="344" t="e">
        <f t="shared" si="38"/>
        <v>#DIV/0!</v>
      </c>
      <c r="I45" s="322" t="e">
        <f t="shared" si="39"/>
        <v>#DIV/0!</v>
      </c>
      <c r="J45" s="398" t="e">
        <f t="shared" si="40"/>
        <v>#DIV/0!</v>
      </c>
      <c r="K45" s="322" t="e">
        <f t="shared" si="41"/>
        <v>#DIV/0!</v>
      </c>
      <c r="L45" s="322" t="e">
        <f t="shared" si="42"/>
        <v>#DIV/0!</v>
      </c>
      <c r="M45" s="398" t="e">
        <f t="shared" si="43"/>
        <v>#DIV/0!</v>
      </c>
      <c r="N45" s="393" t="e">
        <f t="shared" si="34"/>
        <v>#DIV/0!</v>
      </c>
      <c r="O45" s="394" t="e">
        <f t="shared" si="34"/>
        <v>#DIV/0!</v>
      </c>
      <c r="P45" s="385" t="e">
        <f t="shared" si="34"/>
        <v>#DIV/0!</v>
      </c>
      <c r="R45" s="400"/>
      <c r="S45" s="368"/>
      <c r="T45" s="373"/>
      <c r="U45" s="19"/>
      <c r="V45" s="119"/>
      <c r="W45" s="374"/>
      <c r="X45" s="344" t="e">
        <f t="shared" si="44"/>
        <v>#DIV/0!</v>
      </c>
      <c r="Y45" s="322" t="e">
        <f t="shared" si="45"/>
        <v>#DIV/0!</v>
      </c>
      <c r="Z45" s="398" t="e">
        <f t="shared" si="46"/>
        <v>#DIV/0!</v>
      </c>
      <c r="AA45" s="322" t="e">
        <f t="shared" si="47"/>
        <v>#DIV/0!</v>
      </c>
      <c r="AB45" s="322" t="e">
        <f t="shared" si="48"/>
        <v>#DIV/0!</v>
      </c>
      <c r="AC45" s="398" t="e">
        <f t="shared" si="49"/>
        <v>#DIV/0!</v>
      </c>
      <c r="AE45" s="393" t="e">
        <f t="shared" si="35"/>
        <v>#DIV/0!</v>
      </c>
      <c r="AF45" s="394" t="e">
        <f t="shared" si="35"/>
        <v>#DIV/0!</v>
      </c>
      <c r="AG45" s="385" t="e">
        <f t="shared" si="35"/>
        <v>#DIV/0!</v>
      </c>
      <c r="AI45" s="27" t="e">
        <f t="shared" si="36"/>
        <v>#DIV/0!</v>
      </c>
      <c r="AJ45" s="28" t="e">
        <f t="shared" si="36"/>
        <v>#DIV/0!</v>
      </c>
      <c r="AK45" s="401" t="e">
        <f t="shared" si="36"/>
        <v>#DIV/0!</v>
      </c>
      <c r="AL45" s="28" t="e">
        <f t="shared" si="36"/>
        <v>#DIV/0!</v>
      </c>
      <c r="AM45" s="28" t="e">
        <f t="shared" si="36"/>
        <v>#DIV/0!</v>
      </c>
      <c r="AN45" s="401" t="e">
        <f t="shared" si="36"/>
        <v>#DIV/0!</v>
      </c>
      <c r="AO45" s="383" t="e">
        <f t="shared" si="37"/>
        <v>#DIV/0!</v>
      </c>
      <c r="AP45" s="384" t="e">
        <f t="shared" si="37"/>
        <v>#DIV/0!</v>
      </c>
      <c r="AQ45" s="385" t="e">
        <f t="shared" si="37"/>
        <v>#DIV/0!</v>
      </c>
    </row>
    <row r="46" spans="1:43" ht="19.5" customHeight="1">
      <c r="A46" s="8"/>
      <c r="B46" s="19"/>
      <c r="C46" s="370"/>
      <c r="D46" s="374"/>
      <c r="E46" s="19"/>
      <c r="F46" s="368"/>
      <c r="G46" s="376"/>
      <c r="H46" s="344" t="e">
        <f t="shared" si="38"/>
        <v>#DIV/0!</v>
      </c>
      <c r="I46" s="322" t="e">
        <f t="shared" si="39"/>
        <v>#DIV/0!</v>
      </c>
      <c r="J46" s="398" t="e">
        <f t="shared" si="40"/>
        <v>#DIV/0!</v>
      </c>
      <c r="K46" s="322" t="e">
        <f t="shared" si="41"/>
        <v>#DIV/0!</v>
      </c>
      <c r="L46" s="322" t="e">
        <f t="shared" si="42"/>
        <v>#DIV/0!</v>
      </c>
      <c r="M46" s="398" t="e">
        <f t="shared" si="43"/>
        <v>#DIV/0!</v>
      </c>
      <c r="N46" s="393" t="e">
        <f t="shared" si="34"/>
        <v>#DIV/0!</v>
      </c>
      <c r="O46" s="394" t="e">
        <f t="shared" si="34"/>
        <v>#DIV/0!</v>
      </c>
      <c r="P46" s="385" t="e">
        <f t="shared" si="34"/>
        <v>#DIV/0!</v>
      </c>
      <c r="R46" s="400"/>
      <c r="S46" s="368"/>
      <c r="T46" s="373"/>
      <c r="U46" s="19"/>
      <c r="V46" s="119"/>
      <c r="W46" s="374"/>
      <c r="X46" s="344" t="e">
        <f t="shared" si="44"/>
        <v>#DIV/0!</v>
      </c>
      <c r="Y46" s="322" t="e">
        <f t="shared" si="45"/>
        <v>#DIV/0!</v>
      </c>
      <c r="Z46" s="398" t="e">
        <f t="shared" si="46"/>
        <v>#DIV/0!</v>
      </c>
      <c r="AA46" s="322" t="e">
        <f t="shared" si="47"/>
        <v>#DIV/0!</v>
      </c>
      <c r="AB46" s="322" t="e">
        <f t="shared" si="48"/>
        <v>#DIV/0!</v>
      </c>
      <c r="AC46" s="398" t="e">
        <f t="shared" si="49"/>
        <v>#DIV/0!</v>
      </c>
      <c r="AE46" s="393" t="e">
        <f t="shared" si="35"/>
        <v>#DIV/0!</v>
      </c>
      <c r="AF46" s="394" t="e">
        <f t="shared" si="35"/>
        <v>#DIV/0!</v>
      </c>
      <c r="AG46" s="385" t="e">
        <f t="shared" si="35"/>
        <v>#DIV/0!</v>
      </c>
      <c r="AI46" s="27" t="e">
        <f t="shared" si="36"/>
        <v>#DIV/0!</v>
      </c>
      <c r="AJ46" s="28" t="e">
        <f t="shared" si="36"/>
        <v>#DIV/0!</v>
      </c>
      <c r="AK46" s="401" t="e">
        <f t="shared" si="36"/>
        <v>#DIV/0!</v>
      </c>
      <c r="AL46" s="28" t="e">
        <f t="shared" si="36"/>
        <v>#DIV/0!</v>
      </c>
      <c r="AM46" s="28" t="e">
        <f t="shared" si="36"/>
        <v>#DIV/0!</v>
      </c>
      <c r="AN46" s="401" t="e">
        <f t="shared" si="36"/>
        <v>#DIV/0!</v>
      </c>
      <c r="AO46" s="383" t="e">
        <f t="shared" si="37"/>
        <v>#DIV/0!</v>
      </c>
      <c r="AP46" s="384" t="e">
        <f t="shared" si="37"/>
        <v>#DIV/0!</v>
      </c>
      <c r="AQ46" s="385" t="e">
        <f t="shared" si="37"/>
        <v>#DIV/0!</v>
      </c>
    </row>
    <row r="47" spans="1:43" ht="19.5" customHeight="1">
      <c r="A47" s="8"/>
      <c r="B47" s="19"/>
      <c r="C47" s="370"/>
      <c r="D47" s="374"/>
      <c r="E47" s="19"/>
      <c r="F47" s="368"/>
      <c r="G47" s="376"/>
      <c r="H47" s="344" t="e">
        <f t="shared" si="38"/>
        <v>#DIV/0!</v>
      </c>
      <c r="I47" s="322" t="e">
        <f t="shared" si="39"/>
        <v>#DIV/0!</v>
      </c>
      <c r="J47" s="398" t="e">
        <f t="shared" si="40"/>
        <v>#DIV/0!</v>
      </c>
      <c r="K47" s="322" t="e">
        <f t="shared" si="41"/>
        <v>#DIV/0!</v>
      </c>
      <c r="L47" s="322" t="e">
        <f t="shared" si="42"/>
        <v>#DIV/0!</v>
      </c>
      <c r="M47" s="398" t="e">
        <f t="shared" si="43"/>
        <v>#DIV/0!</v>
      </c>
      <c r="N47" s="393" t="e">
        <f t="shared" si="34"/>
        <v>#DIV/0!</v>
      </c>
      <c r="O47" s="394" t="e">
        <f t="shared" si="34"/>
        <v>#DIV/0!</v>
      </c>
      <c r="P47" s="385" t="e">
        <f t="shared" si="34"/>
        <v>#DIV/0!</v>
      </c>
      <c r="R47" s="400"/>
      <c r="S47" s="368"/>
      <c r="T47" s="373"/>
      <c r="U47" s="19"/>
      <c r="V47" s="119"/>
      <c r="W47" s="374"/>
      <c r="X47" s="344" t="e">
        <f t="shared" si="44"/>
        <v>#DIV/0!</v>
      </c>
      <c r="Y47" s="322" t="e">
        <f t="shared" si="45"/>
        <v>#DIV/0!</v>
      </c>
      <c r="Z47" s="398" t="e">
        <f t="shared" si="46"/>
        <v>#DIV/0!</v>
      </c>
      <c r="AA47" s="322" t="e">
        <f t="shared" si="47"/>
        <v>#DIV/0!</v>
      </c>
      <c r="AB47" s="322" t="e">
        <f t="shared" si="48"/>
        <v>#DIV/0!</v>
      </c>
      <c r="AC47" s="398" t="e">
        <f t="shared" si="49"/>
        <v>#DIV/0!</v>
      </c>
      <c r="AE47" s="393" t="e">
        <f t="shared" si="35"/>
        <v>#DIV/0!</v>
      </c>
      <c r="AF47" s="394" t="e">
        <f t="shared" si="35"/>
        <v>#DIV/0!</v>
      </c>
      <c r="AG47" s="385" t="e">
        <f t="shared" si="35"/>
        <v>#DIV/0!</v>
      </c>
      <c r="AI47" s="27" t="e">
        <f t="shared" si="36"/>
        <v>#DIV/0!</v>
      </c>
      <c r="AJ47" s="28" t="e">
        <f t="shared" si="36"/>
        <v>#DIV/0!</v>
      </c>
      <c r="AK47" s="401" t="e">
        <f t="shared" si="36"/>
        <v>#DIV/0!</v>
      </c>
      <c r="AL47" s="28" t="e">
        <f t="shared" si="36"/>
        <v>#DIV/0!</v>
      </c>
      <c r="AM47" s="28" t="e">
        <f t="shared" si="36"/>
        <v>#DIV/0!</v>
      </c>
      <c r="AN47" s="401" t="e">
        <f t="shared" si="36"/>
        <v>#DIV/0!</v>
      </c>
      <c r="AO47" s="383" t="e">
        <f t="shared" si="37"/>
        <v>#DIV/0!</v>
      </c>
      <c r="AP47" s="384" t="e">
        <f t="shared" si="37"/>
        <v>#DIV/0!</v>
      </c>
      <c r="AQ47" s="385" t="e">
        <f t="shared" si="37"/>
        <v>#DIV/0!</v>
      </c>
    </row>
    <row r="48" spans="1:43" ht="19.5" customHeight="1">
      <c r="A48" s="8"/>
      <c r="B48" s="19"/>
      <c r="C48" s="370"/>
      <c r="D48" s="374"/>
      <c r="E48" s="19"/>
      <c r="F48" s="368"/>
      <c r="G48" s="376"/>
      <c r="H48" s="344" t="e">
        <f t="shared" si="38"/>
        <v>#DIV/0!</v>
      </c>
      <c r="I48" s="322" t="e">
        <f t="shared" si="39"/>
        <v>#DIV/0!</v>
      </c>
      <c r="J48" s="398" t="e">
        <f t="shared" si="40"/>
        <v>#DIV/0!</v>
      </c>
      <c r="K48" s="322" t="e">
        <f t="shared" si="41"/>
        <v>#DIV/0!</v>
      </c>
      <c r="L48" s="322" t="e">
        <f t="shared" si="42"/>
        <v>#DIV/0!</v>
      </c>
      <c r="M48" s="398" t="e">
        <f t="shared" si="43"/>
        <v>#DIV/0!</v>
      </c>
      <c r="N48" s="393" t="e">
        <f t="shared" si="34"/>
        <v>#DIV/0!</v>
      </c>
      <c r="O48" s="394" t="e">
        <f t="shared" si="34"/>
        <v>#DIV/0!</v>
      </c>
      <c r="P48" s="385" t="e">
        <f t="shared" si="34"/>
        <v>#DIV/0!</v>
      </c>
      <c r="R48" s="400"/>
      <c r="S48" s="368"/>
      <c r="T48" s="373"/>
      <c r="U48" s="19"/>
      <c r="V48" s="119"/>
      <c r="W48" s="374"/>
      <c r="X48" s="344" t="e">
        <f t="shared" si="44"/>
        <v>#DIV/0!</v>
      </c>
      <c r="Y48" s="322" t="e">
        <f t="shared" si="45"/>
        <v>#DIV/0!</v>
      </c>
      <c r="Z48" s="398" t="e">
        <f t="shared" si="46"/>
        <v>#DIV/0!</v>
      </c>
      <c r="AA48" s="322" t="e">
        <f t="shared" si="47"/>
        <v>#DIV/0!</v>
      </c>
      <c r="AB48" s="322" t="e">
        <f t="shared" si="48"/>
        <v>#DIV/0!</v>
      </c>
      <c r="AC48" s="398" t="e">
        <f t="shared" si="49"/>
        <v>#DIV/0!</v>
      </c>
      <c r="AE48" s="393" t="e">
        <f t="shared" si="35"/>
        <v>#DIV/0!</v>
      </c>
      <c r="AF48" s="394" t="e">
        <f t="shared" si="35"/>
        <v>#DIV/0!</v>
      </c>
      <c r="AG48" s="385" t="e">
        <f t="shared" si="35"/>
        <v>#DIV/0!</v>
      </c>
      <c r="AI48" s="27" t="e">
        <f t="shared" si="36"/>
        <v>#DIV/0!</v>
      </c>
      <c r="AJ48" s="28" t="e">
        <f t="shared" si="36"/>
        <v>#DIV/0!</v>
      </c>
      <c r="AK48" s="401" t="e">
        <f t="shared" si="36"/>
        <v>#DIV/0!</v>
      </c>
      <c r="AL48" s="28" t="e">
        <f t="shared" si="36"/>
        <v>#DIV/0!</v>
      </c>
      <c r="AM48" s="28" t="e">
        <f t="shared" si="36"/>
        <v>#DIV/0!</v>
      </c>
      <c r="AN48" s="401" t="e">
        <f t="shared" si="36"/>
        <v>#DIV/0!</v>
      </c>
      <c r="AO48" s="383" t="e">
        <f t="shared" si="37"/>
        <v>#DIV/0!</v>
      </c>
      <c r="AP48" s="384" t="e">
        <f t="shared" si="37"/>
        <v>#DIV/0!</v>
      </c>
      <c r="AQ48" s="385" t="e">
        <f t="shared" si="37"/>
        <v>#DIV/0!</v>
      </c>
    </row>
    <row r="49" spans="1:43" ht="19.5" customHeight="1">
      <c r="A49" s="8"/>
      <c r="B49" s="19"/>
      <c r="C49" s="370"/>
      <c r="D49" s="374"/>
      <c r="E49" s="19"/>
      <c r="F49" s="368"/>
      <c r="G49" s="376"/>
      <c r="H49" s="344" t="e">
        <f t="shared" si="38"/>
        <v>#DIV/0!</v>
      </c>
      <c r="I49" s="322" t="e">
        <f t="shared" si="39"/>
        <v>#DIV/0!</v>
      </c>
      <c r="J49" s="398" t="e">
        <f t="shared" si="40"/>
        <v>#DIV/0!</v>
      </c>
      <c r="K49" s="322" t="e">
        <f t="shared" si="41"/>
        <v>#DIV/0!</v>
      </c>
      <c r="L49" s="322" t="e">
        <f t="shared" si="42"/>
        <v>#DIV/0!</v>
      </c>
      <c r="M49" s="398" t="e">
        <f t="shared" si="43"/>
        <v>#DIV/0!</v>
      </c>
      <c r="N49" s="393" t="e">
        <f t="shared" si="34"/>
        <v>#DIV/0!</v>
      </c>
      <c r="O49" s="394" t="e">
        <f t="shared" si="34"/>
        <v>#DIV/0!</v>
      </c>
      <c r="P49" s="385" t="e">
        <f t="shared" si="34"/>
        <v>#DIV/0!</v>
      </c>
      <c r="R49" s="400"/>
      <c r="S49" s="368"/>
      <c r="T49" s="373"/>
      <c r="U49" s="19"/>
      <c r="V49" s="119"/>
      <c r="W49" s="374"/>
      <c r="X49" s="344" t="e">
        <f t="shared" si="44"/>
        <v>#DIV/0!</v>
      </c>
      <c r="Y49" s="322" t="e">
        <f t="shared" si="45"/>
        <v>#DIV/0!</v>
      </c>
      <c r="Z49" s="398" t="e">
        <f t="shared" si="46"/>
        <v>#DIV/0!</v>
      </c>
      <c r="AA49" s="322" t="e">
        <f t="shared" si="47"/>
        <v>#DIV/0!</v>
      </c>
      <c r="AB49" s="322" t="e">
        <f t="shared" si="48"/>
        <v>#DIV/0!</v>
      </c>
      <c r="AC49" s="398" t="e">
        <f t="shared" si="49"/>
        <v>#DIV/0!</v>
      </c>
      <c r="AE49" s="393" t="e">
        <f t="shared" si="35"/>
        <v>#DIV/0!</v>
      </c>
      <c r="AF49" s="394" t="e">
        <f t="shared" si="35"/>
        <v>#DIV/0!</v>
      </c>
      <c r="AG49" s="385" t="e">
        <f t="shared" si="35"/>
        <v>#DIV/0!</v>
      </c>
      <c r="AI49" s="27" t="e">
        <f t="shared" si="36"/>
        <v>#DIV/0!</v>
      </c>
      <c r="AJ49" s="28" t="e">
        <f t="shared" si="36"/>
        <v>#DIV/0!</v>
      </c>
      <c r="AK49" s="401" t="e">
        <f t="shared" si="36"/>
        <v>#DIV/0!</v>
      </c>
      <c r="AL49" s="28" t="e">
        <f t="shared" si="36"/>
        <v>#DIV/0!</v>
      </c>
      <c r="AM49" s="28" t="e">
        <f t="shared" si="36"/>
        <v>#DIV/0!</v>
      </c>
      <c r="AN49" s="401" t="e">
        <f t="shared" si="36"/>
        <v>#DIV/0!</v>
      </c>
      <c r="AO49" s="383" t="e">
        <f t="shared" si="37"/>
        <v>#DIV/0!</v>
      </c>
      <c r="AP49" s="384" t="e">
        <f t="shared" si="37"/>
        <v>#DIV/0!</v>
      </c>
      <c r="AQ49" s="385" t="e">
        <f t="shared" si="37"/>
        <v>#DIV/0!</v>
      </c>
    </row>
    <row r="50" spans="1:43" ht="19.5" customHeight="1">
      <c r="A50" s="8"/>
      <c r="B50" s="19"/>
      <c r="C50" s="370"/>
      <c r="D50" s="374"/>
      <c r="E50" s="19"/>
      <c r="F50" s="368"/>
      <c r="G50" s="376"/>
      <c r="H50" s="344" t="e">
        <f t="shared" si="38"/>
        <v>#DIV/0!</v>
      </c>
      <c r="I50" s="322" t="e">
        <f t="shared" si="39"/>
        <v>#DIV/0!</v>
      </c>
      <c r="J50" s="398" t="e">
        <f t="shared" si="40"/>
        <v>#DIV/0!</v>
      </c>
      <c r="K50" s="322" t="e">
        <f t="shared" si="41"/>
        <v>#DIV/0!</v>
      </c>
      <c r="L50" s="322" t="e">
        <f t="shared" si="42"/>
        <v>#DIV/0!</v>
      </c>
      <c r="M50" s="398" t="e">
        <f t="shared" si="43"/>
        <v>#DIV/0!</v>
      </c>
      <c r="N50" s="393" t="e">
        <f t="shared" si="34"/>
        <v>#DIV/0!</v>
      </c>
      <c r="O50" s="394" t="e">
        <f t="shared" si="34"/>
        <v>#DIV/0!</v>
      </c>
      <c r="P50" s="385" t="e">
        <f t="shared" si="34"/>
        <v>#DIV/0!</v>
      </c>
      <c r="R50" s="400"/>
      <c r="S50" s="368"/>
      <c r="T50" s="373"/>
      <c r="U50" s="19"/>
      <c r="V50" s="119"/>
      <c r="W50" s="374"/>
      <c r="X50" s="344" t="e">
        <f t="shared" si="44"/>
        <v>#DIV/0!</v>
      </c>
      <c r="Y50" s="322" t="e">
        <f t="shared" si="45"/>
        <v>#DIV/0!</v>
      </c>
      <c r="Z50" s="398" t="e">
        <f t="shared" si="46"/>
        <v>#DIV/0!</v>
      </c>
      <c r="AA50" s="322" t="e">
        <f t="shared" si="47"/>
        <v>#DIV/0!</v>
      </c>
      <c r="AB50" s="322" t="e">
        <f t="shared" si="48"/>
        <v>#DIV/0!</v>
      </c>
      <c r="AC50" s="398" t="e">
        <f t="shared" si="49"/>
        <v>#DIV/0!</v>
      </c>
      <c r="AE50" s="393" t="e">
        <f t="shared" si="35"/>
        <v>#DIV/0!</v>
      </c>
      <c r="AF50" s="394" t="e">
        <f t="shared" si="35"/>
        <v>#DIV/0!</v>
      </c>
      <c r="AG50" s="385" t="e">
        <f t="shared" si="35"/>
        <v>#DIV/0!</v>
      </c>
      <c r="AI50" s="27" t="e">
        <f t="shared" si="36"/>
        <v>#DIV/0!</v>
      </c>
      <c r="AJ50" s="28" t="e">
        <f t="shared" si="36"/>
        <v>#DIV/0!</v>
      </c>
      <c r="AK50" s="401" t="e">
        <f t="shared" si="36"/>
        <v>#DIV/0!</v>
      </c>
      <c r="AL50" s="28" t="e">
        <f t="shared" si="36"/>
        <v>#DIV/0!</v>
      </c>
      <c r="AM50" s="28" t="e">
        <f t="shared" si="36"/>
        <v>#DIV/0!</v>
      </c>
      <c r="AN50" s="401" t="e">
        <f t="shared" si="36"/>
        <v>#DIV/0!</v>
      </c>
      <c r="AO50" s="383" t="e">
        <f t="shared" si="37"/>
        <v>#DIV/0!</v>
      </c>
      <c r="AP50" s="384" t="e">
        <f t="shared" si="37"/>
        <v>#DIV/0!</v>
      </c>
      <c r="AQ50" s="385" t="e">
        <f t="shared" si="37"/>
        <v>#DIV/0!</v>
      </c>
    </row>
    <row r="51" spans="1:43" ht="19.5" customHeight="1">
      <c r="A51" s="8"/>
      <c r="B51" s="19"/>
      <c r="C51" s="370"/>
      <c r="D51" s="374"/>
      <c r="E51" s="19"/>
      <c r="F51" s="368"/>
      <c r="G51" s="376"/>
      <c r="H51" s="344" t="e">
        <f t="shared" si="38"/>
        <v>#DIV/0!</v>
      </c>
      <c r="I51" s="322" t="e">
        <f t="shared" si="39"/>
        <v>#DIV/0!</v>
      </c>
      <c r="J51" s="398" t="e">
        <f t="shared" si="40"/>
        <v>#DIV/0!</v>
      </c>
      <c r="K51" s="322" t="e">
        <f t="shared" si="41"/>
        <v>#DIV/0!</v>
      </c>
      <c r="L51" s="322" t="e">
        <f t="shared" si="42"/>
        <v>#DIV/0!</v>
      </c>
      <c r="M51" s="398" t="e">
        <f t="shared" si="43"/>
        <v>#DIV/0!</v>
      </c>
      <c r="N51" s="393" t="e">
        <f t="shared" si="34"/>
        <v>#DIV/0!</v>
      </c>
      <c r="O51" s="394" t="e">
        <f t="shared" si="34"/>
        <v>#DIV/0!</v>
      </c>
      <c r="P51" s="385" t="e">
        <f t="shared" si="34"/>
        <v>#DIV/0!</v>
      </c>
      <c r="R51" s="400"/>
      <c r="S51" s="368"/>
      <c r="T51" s="373"/>
      <c r="U51" s="19"/>
      <c r="V51" s="119"/>
      <c r="W51" s="374"/>
      <c r="X51" s="344" t="e">
        <f t="shared" si="44"/>
        <v>#DIV/0!</v>
      </c>
      <c r="Y51" s="322" t="e">
        <f t="shared" si="45"/>
        <v>#DIV/0!</v>
      </c>
      <c r="Z51" s="398" t="e">
        <f t="shared" si="46"/>
        <v>#DIV/0!</v>
      </c>
      <c r="AA51" s="322" t="e">
        <f t="shared" si="47"/>
        <v>#DIV/0!</v>
      </c>
      <c r="AB51" s="322" t="e">
        <f t="shared" si="48"/>
        <v>#DIV/0!</v>
      </c>
      <c r="AC51" s="398" t="e">
        <f t="shared" si="49"/>
        <v>#DIV/0!</v>
      </c>
      <c r="AE51" s="393" t="e">
        <f t="shared" si="35"/>
        <v>#DIV/0!</v>
      </c>
      <c r="AF51" s="394" t="e">
        <f t="shared" si="35"/>
        <v>#DIV/0!</v>
      </c>
      <c r="AG51" s="385" t="e">
        <f t="shared" si="35"/>
        <v>#DIV/0!</v>
      </c>
      <c r="AI51" s="27" t="e">
        <f t="shared" si="36"/>
        <v>#DIV/0!</v>
      </c>
      <c r="AJ51" s="28" t="e">
        <f t="shared" si="36"/>
        <v>#DIV/0!</v>
      </c>
      <c r="AK51" s="401" t="e">
        <f t="shared" si="36"/>
        <v>#DIV/0!</v>
      </c>
      <c r="AL51" s="28" t="e">
        <f t="shared" si="36"/>
        <v>#DIV/0!</v>
      </c>
      <c r="AM51" s="28" t="e">
        <f t="shared" si="36"/>
        <v>#DIV/0!</v>
      </c>
      <c r="AN51" s="401" t="e">
        <f t="shared" si="36"/>
        <v>#DIV/0!</v>
      </c>
      <c r="AO51" s="383" t="e">
        <f t="shared" si="37"/>
        <v>#DIV/0!</v>
      </c>
      <c r="AP51" s="384" t="e">
        <f t="shared" si="37"/>
        <v>#DIV/0!</v>
      </c>
      <c r="AQ51" s="385" t="e">
        <f t="shared" si="37"/>
        <v>#DIV/0!</v>
      </c>
    </row>
    <row r="52" spans="1:43" ht="19.5" customHeight="1">
      <c r="A52" s="8"/>
      <c r="B52" s="19"/>
      <c r="C52" s="370"/>
      <c r="D52" s="374"/>
      <c r="E52" s="19"/>
      <c r="F52" s="368"/>
      <c r="G52" s="376"/>
      <c r="H52" s="344" t="e">
        <f t="shared" si="38"/>
        <v>#DIV/0!</v>
      </c>
      <c r="I52" s="322" t="e">
        <f t="shared" si="39"/>
        <v>#DIV/0!</v>
      </c>
      <c r="J52" s="398" t="e">
        <f t="shared" si="40"/>
        <v>#DIV/0!</v>
      </c>
      <c r="K52" s="322" t="e">
        <f t="shared" si="41"/>
        <v>#DIV/0!</v>
      </c>
      <c r="L52" s="322" t="e">
        <f t="shared" si="42"/>
        <v>#DIV/0!</v>
      </c>
      <c r="M52" s="398" t="e">
        <f t="shared" si="43"/>
        <v>#DIV/0!</v>
      </c>
      <c r="N52" s="393" t="e">
        <f t="shared" si="34"/>
        <v>#DIV/0!</v>
      </c>
      <c r="O52" s="394" t="e">
        <f t="shared" si="34"/>
        <v>#DIV/0!</v>
      </c>
      <c r="P52" s="385" t="e">
        <f t="shared" si="34"/>
        <v>#DIV/0!</v>
      </c>
      <c r="R52" s="400"/>
      <c r="S52" s="368"/>
      <c r="T52" s="373"/>
      <c r="U52" s="19"/>
      <c r="V52" s="119"/>
      <c r="W52" s="374"/>
      <c r="X52" s="344" t="e">
        <f t="shared" si="44"/>
        <v>#DIV/0!</v>
      </c>
      <c r="Y52" s="322" t="e">
        <f t="shared" si="45"/>
        <v>#DIV/0!</v>
      </c>
      <c r="Z52" s="398" t="e">
        <f t="shared" si="46"/>
        <v>#DIV/0!</v>
      </c>
      <c r="AA52" s="322" t="e">
        <f t="shared" si="47"/>
        <v>#DIV/0!</v>
      </c>
      <c r="AB52" s="322" t="e">
        <f t="shared" si="48"/>
        <v>#DIV/0!</v>
      </c>
      <c r="AC52" s="398" t="e">
        <f t="shared" si="49"/>
        <v>#DIV/0!</v>
      </c>
      <c r="AE52" s="393" t="e">
        <f t="shared" si="35"/>
        <v>#DIV/0!</v>
      </c>
      <c r="AF52" s="394" t="e">
        <f t="shared" si="35"/>
        <v>#DIV/0!</v>
      </c>
      <c r="AG52" s="385" t="e">
        <f t="shared" si="35"/>
        <v>#DIV/0!</v>
      </c>
      <c r="AI52" s="27" t="e">
        <f t="shared" si="36"/>
        <v>#DIV/0!</v>
      </c>
      <c r="AJ52" s="28" t="e">
        <f t="shared" si="36"/>
        <v>#DIV/0!</v>
      </c>
      <c r="AK52" s="401" t="e">
        <f t="shared" si="36"/>
        <v>#DIV/0!</v>
      </c>
      <c r="AL52" s="28" t="e">
        <f t="shared" si="36"/>
        <v>#DIV/0!</v>
      </c>
      <c r="AM52" s="28" t="e">
        <f t="shared" si="36"/>
        <v>#DIV/0!</v>
      </c>
      <c r="AN52" s="401" t="e">
        <f t="shared" si="36"/>
        <v>#DIV/0!</v>
      </c>
      <c r="AO52" s="383" t="e">
        <f>(AL52-AI52)/AI52</f>
        <v>#DIV/0!</v>
      </c>
      <c r="AP52" s="384" t="e">
        <f>(AM52-AJ52)/AJ52</f>
        <v>#DIV/0!</v>
      </c>
      <c r="AQ52" s="385" t="e">
        <f>(AN52-AK52)/AK52</f>
        <v>#DIV/0!</v>
      </c>
    </row>
    <row r="53" spans="1:43" ht="19.5" customHeight="1">
      <c r="A53" s="8"/>
      <c r="B53" s="19"/>
      <c r="C53" s="370"/>
      <c r="D53" s="374"/>
      <c r="E53" s="19"/>
      <c r="F53" s="368"/>
      <c r="G53" s="376"/>
      <c r="H53" s="344" t="e">
        <f t="shared" si="38"/>
        <v>#DIV/0!</v>
      </c>
      <c r="I53" s="322" t="e">
        <f t="shared" si="39"/>
        <v>#DIV/0!</v>
      </c>
      <c r="J53" s="398" t="e">
        <f t="shared" si="40"/>
        <v>#DIV/0!</v>
      </c>
      <c r="K53" s="322" t="e">
        <f t="shared" si="41"/>
        <v>#DIV/0!</v>
      </c>
      <c r="L53" s="322" t="e">
        <f t="shared" si="42"/>
        <v>#DIV/0!</v>
      </c>
      <c r="M53" s="398" t="e">
        <f t="shared" si="43"/>
        <v>#DIV/0!</v>
      </c>
      <c r="N53" s="393" t="e">
        <f t="shared" si="34"/>
        <v>#DIV/0!</v>
      </c>
      <c r="O53" s="394" t="e">
        <f t="shared" si="34"/>
        <v>#DIV/0!</v>
      </c>
      <c r="P53" s="385" t="e">
        <f t="shared" si="34"/>
        <v>#DIV/0!</v>
      </c>
      <c r="R53" s="400"/>
      <c r="S53" s="368"/>
      <c r="T53" s="373"/>
      <c r="U53" s="19"/>
      <c r="V53" s="119"/>
      <c r="W53" s="374"/>
      <c r="X53" s="344" t="e">
        <f t="shared" si="44"/>
        <v>#DIV/0!</v>
      </c>
      <c r="Y53" s="322" t="e">
        <f t="shared" si="45"/>
        <v>#DIV/0!</v>
      </c>
      <c r="Z53" s="398" t="e">
        <f t="shared" si="46"/>
        <v>#DIV/0!</v>
      </c>
      <c r="AA53" s="322" t="e">
        <f t="shared" si="47"/>
        <v>#DIV/0!</v>
      </c>
      <c r="AB53" s="322" t="e">
        <f t="shared" si="48"/>
        <v>#DIV/0!</v>
      </c>
      <c r="AC53" s="398" t="e">
        <f t="shared" si="49"/>
        <v>#DIV/0!</v>
      </c>
      <c r="AE53" s="393" t="e">
        <f t="shared" si="35"/>
        <v>#DIV/0!</v>
      </c>
      <c r="AF53" s="394" t="e">
        <f t="shared" si="35"/>
        <v>#DIV/0!</v>
      </c>
      <c r="AG53" s="385" t="e">
        <f t="shared" si="35"/>
        <v>#DIV/0!</v>
      </c>
      <c r="AI53" s="27" t="e">
        <f t="shared" si="36"/>
        <v>#DIV/0!</v>
      </c>
      <c r="AJ53" s="28" t="e">
        <f t="shared" si="36"/>
        <v>#DIV/0!</v>
      </c>
      <c r="AK53" s="401" t="e">
        <f t="shared" si="36"/>
        <v>#DIV/0!</v>
      </c>
      <c r="AL53" s="28" t="e">
        <f t="shared" si="36"/>
        <v>#DIV/0!</v>
      </c>
      <c r="AM53" s="28" t="e">
        <f t="shared" si="36"/>
        <v>#DIV/0!</v>
      </c>
      <c r="AN53" s="401" t="e">
        <f t="shared" si="36"/>
        <v>#DIV/0!</v>
      </c>
      <c r="AO53" s="383" t="e">
        <f t="shared" ref="AO53:AQ63" si="50">(AL53-AI53)/AI53</f>
        <v>#DIV/0!</v>
      </c>
      <c r="AP53" s="384" t="e">
        <f t="shared" si="50"/>
        <v>#DIV/0!</v>
      </c>
      <c r="AQ53" s="385" t="e">
        <f t="shared" si="50"/>
        <v>#DIV/0!</v>
      </c>
    </row>
    <row r="54" spans="1:43" ht="19.5" customHeight="1">
      <c r="A54" s="8"/>
      <c r="B54" s="19"/>
      <c r="C54" s="370"/>
      <c r="D54" s="374"/>
      <c r="E54" s="19"/>
      <c r="F54" s="368"/>
      <c r="G54" s="376"/>
      <c r="H54" s="344" t="e">
        <f t="shared" si="38"/>
        <v>#DIV/0!</v>
      </c>
      <c r="I54" s="322" t="e">
        <f t="shared" si="39"/>
        <v>#DIV/0!</v>
      </c>
      <c r="J54" s="398" t="e">
        <f t="shared" si="40"/>
        <v>#DIV/0!</v>
      </c>
      <c r="K54" s="322" t="e">
        <f t="shared" si="41"/>
        <v>#DIV/0!</v>
      </c>
      <c r="L54" s="322" t="e">
        <f t="shared" si="42"/>
        <v>#DIV/0!</v>
      </c>
      <c r="M54" s="398" t="e">
        <f t="shared" si="43"/>
        <v>#DIV/0!</v>
      </c>
      <c r="N54" s="393" t="e">
        <f t="shared" si="34"/>
        <v>#DIV/0!</v>
      </c>
      <c r="O54" s="394" t="e">
        <f t="shared" si="34"/>
        <v>#DIV/0!</v>
      </c>
      <c r="P54" s="385" t="e">
        <f t="shared" si="34"/>
        <v>#DIV/0!</v>
      </c>
      <c r="R54" s="400"/>
      <c r="S54" s="368"/>
      <c r="T54" s="373"/>
      <c r="U54" s="19"/>
      <c r="V54" s="119"/>
      <c r="W54" s="374"/>
      <c r="X54" s="344" t="e">
        <f t="shared" si="44"/>
        <v>#DIV/0!</v>
      </c>
      <c r="Y54" s="322" t="e">
        <f t="shared" si="45"/>
        <v>#DIV/0!</v>
      </c>
      <c r="Z54" s="398" t="e">
        <f t="shared" si="46"/>
        <v>#DIV/0!</v>
      </c>
      <c r="AA54" s="322" t="e">
        <f t="shared" si="47"/>
        <v>#DIV/0!</v>
      </c>
      <c r="AB54" s="322" t="e">
        <f t="shared" si="48"/>
        <v>#DIV/0!</v>
      </c>
      <c r="AC54" s="398" t="e">
        <f t="shared" si="49"/>
        <v>#DIV/0!</v>
      </c>
      <c r="AE54" s="393" t="e">
        <f t="shared" si="35"/>
        <v>#DIV/0!</v>
      </c>
      <c r="AF54" s="394" t="e">
        <f t="shared" si="35"/>
        <v>#DIV/0!</v>
      </c>
      <c r="AG54" s="385" t="e">
        <f t="shared" si="35"/>
        <v>#DIV/0!</v>
      </c>
      <c r="AI54" s="27" t="e">
        <f t="shared" si="36"/>
        <v>#DIV/0!</v>
      </c>
      <c r="AJ54" s="28" t="e">
        <f t="shared" si="36"/>
        <v>#DIV/0!</v>
      </c>
      <c r="AK54" s="401" t="e">
        <f t="shared" si="36"/>
        <v>#DIV/0!</v>
      </c>
      <c r="AL54" s="28" t="e">
        <f t="shared" si="36"/>
        <v>#DIV/0!</v>
      </c>
      <c r="AM54" s="28" t="e">
        <f t="shared" si="36"/>
        <v>#DIV/0!</v>
      </c>
      <c r="AN54" s="401" t="e">
        <f t="shared" si="36"/>
        <v>#DIV/0!</v>
      </c>
      <c r="AO54" s="383" t="e">
        <f t="shared" si="50"/>
        <v>#DIV/0!</v>
      </c>
      <c r="AP54" s="384" t="e">
        <f t="shared" si="50"/>
        <v>#DIV/0!</v>
      </c>
      <c r="AQ54" s="385" t="e">
        <f t="shared" si="50"/>
        <v>#DIV/0!</v>
      </c>
    </row>
    <row r="55" spans="1:43" ht="19.5" customHeight="1">
      <c r="A55" s="8"/>
      <c r="B55" s="19"/>
      <c r="C55" s="370"/>
      <c r="D55" s="374"/>
      <c r="E55" s="19"/>
      <c r="F55" s="368"/>
      <c r="G55" s="376"/>
      <c r="H55" s="344" t="e">
        <f t="shared" si="38"/>
        <v>#DIV/0!</v>
      </c>
      <c r="I55" s="322" t="e">
        <f t="shared" si="39"/>
        <v>#DIV/0!</v>
      </c>
      <c r="J55" s="398" t="e">
        <f t="shared" si="40"/>
        <v>#DIV/0!</v>
      </c>
      <c r="K55" s="322" t="e">
        <f t="shared" si="41"/>
        <v>#DIV/0!</v>
      </c>
      <c r="L55" s="322" t="e">
        <f t="shared" si="42"/>
        <v>#DIV/0!</v>
      </c>
      <c r="M55" s="398" t="e">
        <f t="shared" si="43"/>
        <v>#DIV/0!</v>
      </c>
      <c r="N55" s="393" t="e">
        <f t="shared" si="34"/>
        <v>#DIV/0!</v>
      </c>
      <c r="O55" s="394" t="e">
        <f t="shared" si="34"/>
        <v>#DIV/0!</v>
      </c>
      <c r="P55" s="385" t="e">
        <f t="shared" si="34"/>
        <v>#DIV/0!</v>
      </c>
      <c r="R55" s="400"/>
      <c r="S55" s="368"/>
      <c r="T55" s="373"/>
      <c r="U55" s="19"/>
      <c r="V55" s="119"/>
      <c r="W55" s="374"/>
      <c r="X55" s="344" t="e">
        <f t="shared" si="44"/>
        <v>#DIV/0!</v>
      </c>
      <c r="Y55" s="322" t="e">
        <f t="shared" si="45"/>
        <v>#DIV/0!</v>
      </c>
      <c r="Z55" s="398" t="e">
        <f t="shared" si="46"/>
        <v>#DIV/0!</v>
      </c>
      <c r="AA55" s="322" t="e">
        <f t="shared" si="47"/>
        <v>#DIV/0!</v>
      </c>
      <c r="AB55" s="322" t="e">
        <f t="shared" si="48"/>
        <v>#DIV/0!</v>
      </c>
      <c r="AC55" s="398" t="e">
        <f t="shared" si="49"/>
        <v>#DIV/0!</v>
      </c>
      <c r="AE55" s="393" t="e">
        <f t="shared" si="35"/>
        <v>#DIV/0!</v>
      </c>
      <c r="AF55" s="394" t="e">
        <f t="shared" si="35"/>
        <v>#DIV/0!</v>
      </c>
      <c r="AG55" s="385" t="e">
        <f t="shared" si="35"/>
        <v>#DIV/0!</v>
      </c>
      <c r="AI55" s="27" t="e">
        <f t="shared" si="36"/>
        <v>#DIV/0!</v>
      </c>
      <c r="AJ55" s="28" t="e">
        <f t="shared" si="36"/>
        <v>#DIV/0!</v>
      </c>
      <c r="AK55" s="401" t="e">
        <f t="shared" si="36"/>
        <v>#DIV/0!</v>
      </c>
      <c r="AL55" s="28" t="e">
        <f t="shared" si="36"/>
        <v>#DIV/0!</v>
      </c>
      <c r="AM55" s="28" t="e">
        <f t="shared" si="36"/>
        <v>#DIV/0!</v>
      </c>
      <c r="AN55" s="401" t="e">
        <f t="shared" si="36"/>
        <v>#DIV/0!</v>
      </c>
      <c r="AO55" s="383" t="e">
        <f t="shared" si="50"/>
        <v>#DIV/0!</v>
      </c>
      <c r="AP55" s="384" t="e">
        <f t="shared" si="50"/>
        <v>#DIV/0!</v>
      </c>
      <c r="AQ55" s="385" t="e">
        <f t="shared" si="50"/>
        <v>#DIV/0!</v>
      </c>
    </row>
    <row r="56" spans="1:43" ht="19.5" customHeight="1">
      <c r="A56" s="8"/>
      <c r="B56" s="19"/>
      <c r="C56" s="370"/>
      <c r="D56" s="374"/>
      <c r="E56" s="19"/>
      <c r="F56" s="368"/>
      <c r="G56" s="376"/>
      <c r="H56" s="344" t="e">
        <f t="shared" si="38"/>
        <v>#DIV/0!</v>
      </c>
      <c r="I56" s="322" t="e">
        <f t="shared" si="39"/>
        <v>#DIV/0!</v>
      </c>
      <c r="J56" s="398" t="e">
        <f t="shared" si="40"/>
        <v>#DIV/0!</v>
      </c>
      <c r="K56" s="322" t="e">
        <f t="shared" si="41"/>
        <v>#DIV/0!</v>
      </c>
      <c r="L56" s="322" t="e">
        <f t="shared" si="42"/>
        <v>#DIV/0!</v>
      </c>
      <c r="M56" s="398" t="e">
        <f t="shared" si="43"/>
        <v>#DIV/0!</v>
      </c>
      <c r="N56" s="393" t="e">
        <f t="shared" si="34"/>
        <v>#DIV/0!</v>
      </c>
      <c r="O56" s="394" t="e">
        <f t="shared" si="34"/>
        <v>#DIV/0!</v>
      </c>
      <c r="P56" s="385" t="e">
        <f t="shared" si="34"/>
        <v>#DIV/0!</v>
      </c>
      <c r="R56" s="400"/>
      <c r="S56" s="368"/>
      <c r="T56" s="373"/>
      <c r="U56" s="19"/>
      <c r="V56" s="119"/>
      <c r="W56" s="374"/>
      <c r="X56" s="344" t="e">
        <f t="shared" si="44"/>
        <v>#DIV/0!</v>
      </c>
      <c r="Y56" s="322" t="e">
        <f t="shared" si="45"/>
        <v>#DIV/0!</v>
      </c>
      <c r="Z56" s="398" t="e">
        <f t="shared" si="46"/>
        <v>#DIV/0!</v>
      </c>
      <c r="AA56" s="322" t="e">
        <f t="shared" si="47"/>
        <v>#DIV/0!</v>
      </c>
      <c r="AB56" s="322" t="e">
        <f t="shared" si="48"/>
        <v>#DIV/0!</v>
      </c>
      <c r="AC56" s="398" t="e">
        <f t="shared" si="49"/>
        <v>#DIV/0!</v>
      </c>
      <c r="AE56" s="393" t="e">
        <f t="shared" si="35"/>
        <v>#DIV/0!</v>
      </c>
      <c r="AF56" s="394" t="e">
        <f t="shared" si="35"/>
        <v>#DIV/0!</v>
      </c>
      <c r="AG56" s="385" t="e">
        <f t="shared" si="35"/>
        <v>#DIV/0!</v>
      </c>
      <c r="AI56" s="27" t="e">
        <f t="shared" si="36"/>
        <v>#DIV/0!</v>
      </c>
      <c r="AJ56" s="28" t="e">
        <f t="shared" si="36"/>
        <v>#DIV/0!</v>
      </c>
      <c r="AK56" s="401" t="e">
        <f t="shared" si="36"/>
        <v>#DIV/0!</v>
      </c>
      <c r="AL56" s="28" t="e">
        <f t="shared" si="36"/>
        <v>#DIV/0!</v>
      </c>
      <c r="AM56" s="28" t="e">
        <f t="shared" si="36"/>
        <v>#DIV/0!</v>
      </c>
      <c r="AN56" s="401" t="e">
        <f t="shared" si="36"/>
        <v>#DIV/0!</v>
      </c>
      <c r="AO56" s="383" t="e">
        <f t="shared" si="50"/>
        <v>#DIV/0!</v>
      </c>
      <c r="AP56" s="384" t="e">
        <f t="shared" si="50"/>
        <v>#DIV/0!</v>
      </c>
      <c r="AQ56" s="385" t="e">
        <f t="shared" si="50"/>
        <v>#DIV/0!</v>
      </c>
    </row>
    <row r="57" spans="1:43" ht="19.5" customHeight="1">
      <c r="A57" s="8"/>
      <c r="B57" s="19"/>
      <c r="C57" s="370"/>
      <c r="D57" s="374"/>
      <c r="E57" s="19"/>
      <c r="F57" s="368"/>
      <c r="G57" s="376"/>
      <c r="H57" s="344" t="e">
        <f t="shared" si="38"/>
        <v>#DIV/0!</v>
      </c>
      <c r="I57" s="322" t="e">
        <f t="shared" si="39"/>
        <v>#DIV/0!</v>
      </c>
      <c r="J57" s="398" t="e">
        <f t="shared" si="40"/>
        <v>#DIV/0!</v>
      </c>
      <c r="K57" s="322" t="e">
        <f t="shared" si="41"/>
        <v>#DIV/0!</v>
      </c>
      <c r="L57" s="322" t="e">
        <f t="shared" si="42"/>
        <v>#DIV/0!</v>
      </c>
      <c r="M57" s="398" t="e">
        <f t="shared" si="43"/>
        <v>#DIV/0!</v>
      </c>
      <c r="N57" s="393" t="e">
        <f t="shared" si="34"/>
        <v>#DIV/0!</v>
      </c>
      <c r="O57" s="394" t="e">
        <f t="shared" si="34"/>
        <v>#DIV/0!</v>
      </c>
      <c r="P57" s="385" t="e">
        <f t="shared" si="34"/>
        <v>#DIV/0!</v>
      </c>
      <c r="R57" s="400"/>
      <c r="S57" s="368"/>
      <c r="T57" s="373"/>
      <c r="U57" s="19"/>
      <c r="V57" s="119"/>
      <c r="W57" s="374"/>
      <c r="X57" s="344" t="e">
        <f t="shared" si="44"/>
        <v>#DIV/0!</v>
      </c>
      <c r="Y57" s="322" t="e">
        <f t="shared" si="45"/>
        <v>#DIV/0!</v>
      </c>
      <c r="Z57" s="398" t="e">
        <f t="shared" si="46"/>
        <v>#DIV/0!</v>
      </c>
      <c r="AA57" s="322" t="e">
        <f t="shared" si="47"/>
        <v>#DIV/0!</v>
      </c>
      <c r="AB57" s="322" t="e">
        <f t="shared" si="48"/>
        <v>#DIV/0!</v>
      </c>
      <c r="AC57" s="398" t="e">
        <f t="shared" si="49"/>
        <v>#DIV/0!</v>
      </c>
      <c r="AE57" s="393" t="e">
        <f t="shared" si="35"/>
        <v>#DIV/0!</v>
      </c>
      <c r="AF57" s="394" t="e">
        <f t="shared" si="35"/>
        <v>#DIV/0!</v>
      </c>
      <c r="AG57" s="385" t="e">
        <f t="shared" si="35"/>
        <v>#DIV/0!</v>
      </c>
      <c r="AI57" s="27" t="e">
        <f t="shared" si="36"/>
        <v>#DIV/0!</v>
      </c>
      <c r="AJ57" s="28" t="e">
        <f t="shared" si="36"/>
        <v>#DIV/0!</v>
      </c>
      <c r="AK57" s="401" t="e">
        <f t="shared" si="36"/>
        <v>#DIV/0!</v>
      </c>
      <c r="AL57" s="28" t="e">
        <f t="shared" si="36"/>
        <v>#DIV/0!</v>
      </c>
      <c r="AM57" s="28" t="e">
        <f t="shared" si="36"/>
        <v>#DIV/0!</v>
      </c>
      <c r="AN57" s="401" t="e">
        <f t="shared" si="36"/>
        <v>#DIV/0!</v>
      </c>
      <c r="AO57" s="383" t="e">
        <f t="shared" si="50"/>
        <v>#DIV/0!</v>
      </c>
      <c r="AP57" s="384" t="e">
        <f t="shared" si="50"/>
        <v>#DIV/0!</v>
      </c>
      <c r="AQ57" s="385" t="e">
        <f t="shared" si="50"/>
        <v>#DIV/0!</v>
      </c>
    </row>
    <row r="58" spans="1:43" ht="19.5" customHeight="1">
      <c r="A58" s="8"/>
      <c r="B58" s="19"/>
      <c r="C58" s="370"/>
      <c r="D58" s="374"/>
      <c r="E58" s="19"/>
      <c r="F58" s="368"/>
      <c r="G58" s="376"/>
      <c r="H58" s="344" t="e">
        <f t="shared" si="38"/>
        <v>#DIV/0!</v>
      </c>
      <c r="I58" s="322" t="e">
        <f t="shared" si="39"/>
        <v>#DIV/0!</v>
      </c>
      <c r="J58" s="398" t="e">
        <f t="shared" si="40"/>
        <v>#DIV/0!</v>
      </c>
      <c r="K58" s="322" t="e">
        <f t="shared" si="41"/>
        <v>#DIV/0!</v>
      </c>
      <c r="L58" s="322" t="e">
        <f t="shared" si="42"/>
        <v>#DIV/0!</v>
      </c>
      <c r="M58" s="398" t="e">
        <f t="shared" si="43"/>
        <v>#DIV/0!</v>
      </c>
      <c r="N58" s="393" t="e">
        <f t="shared" si="34"/>
        <v>#DIV/0!</v>
      </c>
      <c r="O58" s="394" t="e">
        <f t="shared" si="34"/>
        <v>#DIV/0!</v>
      </c>
      <c r="P58" s="385" t="e">
        <f t="shared" si="34"/>
        <v>#DIV/0!</v>
      </c>
      <c r="R58" s="400"/>
      <c r="S58" s="368"/>
      <c r="T58" s="373"/>
      <c r="U58" s="19"/>
      <c r="V58" s="119"/>
      <c r="W58" s="374"/>
      <c r="X58" s="344" t="e">
        <f t="shared" si="44"/>
        <v>#DIV/0!</v>
      </c>
      <c r="Y58" s="322" t="e">
        <f t="shared" si="45"/>
        <v>#DIV/0!</v>
      </c>
      <c r="Z58" s="398" t="e">
        <f t="shared" si="46"/>
        <v>#DIV/0!</v>
      </c>
      <c r="AA58" s="322" t="e">
        <f t="shared" si="47"/>
        <v>#DIV/0!</v>
      </c>
      <c r="AB58" s="322" t="e">
        <f t="shared" si="48"/>
        <v>#DIV/0!</v>
      </c>
      <c r="AC58" s="398" t="e">
        <f t="shared" si="49"/>
        <v>#DIV/0!</v>
      </c>
      <c r="AE58" s="393" t="e">
        <f t="shared" si="35"/>
        <v>#DIV/0!</v>
      </c>
      <c r="AF58" s="394" t="e">
        <f t="shared" si="35"/>
        <v>#DIV/0!</v>
      </c>
      <c r="AG58" s="385" t="e">
        <f t="shared" si="35"/>
        <v>#DIV/0!</v>
      </c>
      <c r="AI58" s="27" t="e">
        <f t="shared" si="36"/>
        <v>#DIV/0!</v>
      </c>
      <c r="AJ58" s="28" t="e">
        <f t="shared" si="36"/>
        <v>#DIV/0!</v>
      </c>
      <c r="AK58" s="401" t="e">
        <f t="shared" si="36"/>
        <v>#DIV/0!</v>
      </c>
      <c r="AL58" s="28" t="e">
        <f t="shared" si="36"/>
        <v>#DIV/0!</v>
      </c>
      <c r="AM58" s="28" t="e">
        <f t="shared" si="36"/>
        <v>#DIV/0!</v>
      </c>
      <c r="AN58" s="401" t="e">
        <f t="shared" si="36"/>
        <v>#DIV/0!</v>
      </c>
      <c r="AO58" s="383" t="e">
        <f t="shared" si="50"/>
        <v>#DIV/0!</v>
      </c>
      <c r="AP58" s="384" t="e">
        <f t="shared" si="50"/>
        <v>#DIV/0!</v>
      </c>
      <c r="AQ58" s="385" t="e">
        <f t="shared" si="50"/>
        <v>#DIV/0!</v>
      </c>
    </row>
    <row r="59" spans="1:43" ht="19.5" customHeight="1">
      <c r="A59" s="8"/>
      <c r="B59" s="19"/>
      <c r="C59" s="370"/>
      <c r="D59" s="374"/>
      <c r="E59" s="19"/>
      <c r="F59" s="368"/>
      <c r="G59" s="376"/>
      <c r="H59" s="344" t="e">
        <f t="shared" si="38"/>
        <v>#DIV/0!</v>
      </c>
      <c r="I59" s="322" t="e">
        <f t="shared" si="39"/>
        <v>#DIV/0!</v>
      </c>
      <c r="J59" s="398" t="e">
        <f t="shared" si="40"/>
        <v>#DIV/0!</v>
      </c>
      <c r="K59" s="322" t="e">
        <f t="shared" si="41"/>
        <v>#DIV/0!</v>
      </c>
      <c r="L59" s="322" t="e">
        <f t="shared" si="42"/>
        <v>#DIV/0!</v>
      </c>
      <c r="M59" s="398" t="e">
        <f t="shared" si="43"/>
        <v>#DIV/0!</v>
      </c>
      <c r="N59" s="393" t="e">
        <f t="shared" si="34"/>
        <v>#DIV/0!</v>
      </c>
      <c r="O59" s="394" t="e">
        <f t="shared" si="34"/>
        <v>#DIV/0!</v>
      </c>
      <c r="P59" s="385" t="e">
        <f t="shared" si="34"/>
        <v>#DIV/0!</v>
      </c>
      <c r="R59" s="400"/>
      <c r="S59" s="368"/>
      <c r="T59" s="373"/>
      <c r="U59" s="19"/>
      <c r="V59" s="119"/>
      <c r="W59" s="374"/>
      <c r="X59" s="344" t="e">
        <f t="shared" si="44"/>
        <v>#DIV/0!</v>
      </c>
      <c r="Y59" s="322" t="e">
        <f t="shared" si="45"/>
        <v>#DIV/0!</v>
      </c>
      <c r="Z59" s="398" t="e">
        <f t="shared" si="46"/>
        <v>#DIV/0!</v>
      </c>
      <c r="AA59" s="322" t="e">
        <f t="shared" si="47"/>
        <v>#DIV/0!</v>
      </c>
      <c r="AB59" s="322" t="e">
        <f t="shared" si="48"/>
        <v>#DIV/0!</v>
      </c>
      <c r="AC59" s="398" t="e">
        <f t="shared" si="49"/>
        <v>#DIV/0!</v>
      </c>
      <c r="AE59" s="393" t="e">
        <f t="shared" si="35"/>
        <v>#DIV/0!</v>
      </c>
      <c r="AF59" s="394" t="e">
        <f t="shared" si="35"/>
        <v>#DIV/0!</v>
      </c>
      <c r="AG59" s="385" t="e">
        <f t="shared" si="35"/>
        <v>#DIV/0!</v>
      </c>
      <c r="AI59" s="27" t="e">
        <f t="shared" si="36"/>
        <v>#DIV/0!</v>
      </c>
      <c r="AJ59" s="28" t="e">
        <f t="shared" si="36"/>
        <v>#DIV/0!</v>
      </c>
      <c r="AK59" s="401" t="e">
        <f t="shared" si="36"/>
        <v>#DIV/0!</v>
      </c>
      <c r="AL59" s="28" t="e">
        <f t="shared" si="36"/>
        <v>#DIV/0!</v>
      </c>
      <c r="AM59" s="28" t="e">
        <f t="shared" si="36"/>
        <v>#DIV/0!</v>
      </c>
      <c r="AN59" s="401" t="e">
        <f t="shared" si="36"/>
        <v>#DIV/0!</v>
      </c>
      <c r="AO59" s="383" t="e">
        <f t="shared" si="50"/>
        <v>#DIV/0!</v>
      </c>
      <c r="AP59" s="384" t="e">
        <f t="shared" si="50"/>
        <v>#DIV/0!</v>
      </c>
      <c r="AQ59" s="385" t="e">
        <f t="shared" si="50"/>
        <v>#DIV/0!</v>
      </c>
    </row>
    <row r="60" spans="1:43" ht="19.5" customHeight="1">
      <c r="A60" s="8"/>
      <c r="B60" s="19"/>
      <c r="C60" s="370"/>
      <c r="D60" s="374"/>
      <c r="E60" s="19"/>
      <c r="F60" s="368"/>
      <c r="G60" s="376"/>
      <c r="H60" s="344" t="e">
        <f t="shared" si="38"/>
        <v>#DIV/0!</v>
      </c>
      <c r="I60" s="322" t="e">
        <f t="shared" si="39"/>
        <v>#DIV/0!</v>
      </c>
      <c r="J60" s="398" t="e">
        <f t="shared" si="40"/>
        <v>#DIV/0!</v>
      </c>
      <c r="K60" s="322" t="e">
        <f t="shared" si="41"/>
        <v>#DIV/0!</v>
      </c>
      <c r="L60" s="322" t="e">
        <f t="shared" si="42"/>
        <v>#DIV/0!</v>
      </c>
      <c r="M60" s="398" t="e">
        <f t="shared" si="43"/>
        <v>#DIV/0!</v>
      </c>
      <c r="N60" s="393" t="e">
        <f t="shared" si="34"/>
        <v>#DIV/0!</v>
      </c>
      <c r="O60" s="394" t="e">
        <f t="shared" si="34"/>
        <v>#DIV/0!</v>
      </c>
      <c r="P60" s="385" t="e">
        <f t="shared" si="34"/>
        <v>#DIV/0!</v>
      </c>
      <c r="R60" s="400"/>
      <c r="S60" s="368"/>
      <c r="T60" s="373"/>
      <c r="U60" s="19"/>
      <c r="V60" s="119"/>
      <c r="W60" s="374"/>
      <c r="X60" s="344" t="e">
        <f t="shared" si="44"/>
        <v>#DIV/0!</v>
      </c>
      <c r="Y60" s="322" t="e">
        <f t="shared" si="45"/>
        <v>#DIV/0!</v>
      </c>
      <c r="Z60" s="398" t="e">
        <f t="shared" si="46"/>
        <v>#DIV/0!</v>
      </c>
      <c r="AA60" s="322" t="e">
        <f t="shared" si="47"/>
        <v>#DIV/0!</v>
      </c>
      <c r="AB60" s="322" t="e">
        <f t="shared" si="48"/>
        <v>#DIV/0!</v>
      </c>
      <c r="AC60" s="398" t="e">
        <f t="shared" si="49"/>
        <v>#DIV/0!</v>
      </c>
      <c r="AE60" s="393" t="e">
        <f t="shared" si="35"/>
        <v>#DIV/0!</v>
      </c>
      <c r="AF60" s="394" t="e">
        <f t="shared" si="35"/>
        <v>#DIV/0!</v>
      </c>
      <c r="AG60" s="385" t="e">
        <f t="shared" si="35"/>
        <v>#DIV/0!</v>
      </c>
      <c r="AI60" s="27" t="e">
        <f t="shared" si="36"/>
        <v>#DIV/0!</v>
      </c>
      <c r="AJ60" s="28" t="e">
        <f t="shared" si="36"/>
        <v>#DIV/0!</v>
      </c>
      <c r="AK60" s="401" t="e">
        <f t="shared" si="36"/>
        <v>#DIV/0!</v>
      </c>
      <c r="AL60" s="28" t="e">
        <f t="shared" si="36"/>
        <v>#DIV/0!</v>
      </c>
      <c r="AM60" s="28" t="e">
        <f t="shared" si="36"/>
        <v>#DIV/0!</v>
      </c>
      <c r="AN60" s="401" t="e">
        <f t="shared" si="36"/>
        <v>#DIV/0!</v>
      </c>
      <c r="AO60" s="383" t="e">
        <f t="shared" si="50"/>
        <v>#DIV/0!</v>
      </c>
      <c r="AP60" s="384" t="e">
        <f t="shared" si="50"/>
        <v>#DIV/0!</v>
      </c>
      <c r="AQ60" s="385" t="e">
        <f t="shared" si="50"/>
        <v>#DIV/0!</v>
      </c>
    </row>
    <row r="61" spans="1:43" ht="19.5" customHeight="1">
      <c r="A61" s="8"/>
      <c r="B61" s="19"/>
      <c r="C61" s="370"/>
      <c r="D61" s="374"/>
      <c r="E61" s="19"/>
      <c r="F61" s="368"/>
      <c r="G61" s="376"/>
      <c r="H61" s="344" t="e">
        <f t="shared" si="38"/>
        <v>#DIV/0!</v>
      </c>
      <c r="I61" s="322" t="e">
        <f t="shared" si="39"/>
        <v>#DIV/0!</v>
      </c>
      <c r="J61" s="398" t="e">
        <f t="shared" si="40"/>
        <v>#DIV/0!</v>
      </c>
      <c r="K61" s="322" t="e">
        <f t="shared" si="41"/>
        <v>#DIV/0!</v>
      </c>
      <c r="L61" s="322" t="e">
        <f t="shared" si="42"/>
        <v>#DIV/0!</v>
      </c>
      <c r="M61" s="398" t="e">
        <f t="shared" si="43"/>
        <v>#DIV/0!</v>
      </c>
      <c r="N61" s="393" t="e">
        <f t="shared" si="34"/>
        <v>#DIV/0!</v>
      </c>
      <c r="O61" s="394" t="e">
        <f t="shared" si="34"/>
        <v>#DIV/0!</v>
      </c>
      <c r="P61" s="385" t="e">
        <f t="shared" si="34"/>
        <v>#DIV/0!</v>
      </c>
      <c r="R61" s="400"/>
      <c r="S61" s="368"/>
      <c r="T61" s="373"/>
      <c r="U61" s="19"/>
      <c r="V61" s="119"/>
      <c r="W61" s="374"/>
      <c r="X61" s="344" t="e">
        <f t="shared" si="44"/>
        <v>#DIV/0!</v>
      </c>
      <c r="Y61" s="322" t="e">
        <f t="shared" si="45"/>
        <v>#DIV/0!</v>
      </c>
      <c r="Z61" s="398" t="e">
        <f t="shared" si="46"/>
        <v>#DIV/0!</v>
      </c>
      <c r="AA61" s="322" t="e">
        <f t="shared" si="47"/>
        <v>#DIV/0!</v>
      </c>
      <c r="AB61" s="322" t="e">
        <f t="shared" si="48"/>
        <v>#DIV/0!</v>
      </c>
      <c r="AC61" s="398" t="e">
        <f t="shared" si="49"/>
        <v>#DIV/0!</v>
      </c>
      <c r="AE61" s="393" t="e">
        <f t="shared" si="35"/>
        <v>#DIV/0!</v>
      </c>
      <c r="AF61" s="394" t="e">
        <f t="shared" si="35"/>
        <v>#DIV/0!</v>
      </c>
      <c r="AG61" s="385" t="e">
        <f t="shared" si="35"/>
        <v>#DIV/0!</v>
      </c>
      <c r="AI61" s="27" t="e">
        <f t="shared" si="36"/>
        <v>#DIV/0!</v>
      </c>
      <c r="AJ61" s="28" t="e">
        <f t="shared" si="36"/>
        <v>#DIV/0!</v>
      </c>
      <c r="AK61" s="401" t="e">
        <f t="shared" si="36"/>
        <v>#DIV/0!</v>
      </c>
      <c r="AL61" s="28" t="e">
        <f t="shared" si="36"/>
        <v>#DIV/0!</v>
      </c>
      <c r="AM61" s="28" t="e">
        <f t="shared" si="36"/>
        <v>#DIV/0!</v>
      </c>
      <c r="AN61" s="401" t="e">
        <f t="shared" si="36"/>
        <v>#DIV/0!</v>
      </c>
      <c r="AO61" s="383" t="e">
        <f t="shared" si="50"/>
        <v>#DIV/0!</v>
      </c>
      <c r="AP61" s="384" t="e">
        <f t="shared" si="50"/>
        <v>#DIV/0!</v>
      </c>
      <c r="AQ61" s="385" t="e">
        <f t="shared" si="50"/>
        <v>#DIV/0!</v>
      </c>
    </row>
    <row r="62" spans="1:43" ht="19.5" customHeight="1" thickBot="1">
      <c r="A62" s="8" t="s">
        <v>17</v>
      </c>
      <c r="B62" s="19">
        <f t="shared" ref="B62:G62" si="51">B63-SUM(B40:B61)</f>
        <v>0</v>
      </c>
      <c r="C62" s="370">
        <f t="shared" si="51"/>
        <v>0</v>
      </c>
      <c r="D62" s="375">
        <f t="shared" si="51"/>
        <v>0</v>
      </c>
      <c r="E62" s="21">
        <f t="shared" si="51"/>
        <v>0</v>
      </c>
      <c r="F62" s="119">
        <f t="shared" si="51"/>
        <v>0</v>
      </c>
      <c r="G62" s="374">
        <f t="shared" si="51"/>
        <v>0</v>
      </c>
      <c r="H62" s="344" t="e">
        <f t="shared" si="38"/>
        <v>#DIV/0!</v>
      </c>
      <c r="I62" s="322" t="e">
        <f t="shared" si="39"/>
        <v>#DIV/0!</v>
      </c>
      <c r="J62" s="398" t="e">
        <f t="shared" si="40"/>
        <v>#DIV/0!</v>
      </c>
      <c r="K62" s="322" t="e">
        <f t="shared" si="41"/>
        <v>#DIV/0!</v>
      </c>
      <c r="L62" s="322" t="e">
        <f t="shared" si="42"/>
        <v>#DIV/0!</v>
      </c>
      <c r="M62" s="398" t="e">
        <f t="shared" si="43"/>
        <v>#DIV/0!</v>
      </c>
      <c r="N62" s="395" t="e">
        <f t="shared" si="34"/>
        <v>#DIV/0!</v>
      </c>
      <c r="O62" s="396" t="e">
        <f t="shared" si="34"/>
        <v>#DIV/0!</v>
      </c>
      <c r="P62" s="387" t="e">
        <f t="shared" si="34"/>
        <v>#DIV/0!</v>
      </c>
      <c r="R62" s="19">
        <f t="shared" ref="R62:W62" si="52">R63-SUM(R40:R61)</f>
        <v>0</v>
      </c>
      <c r="S62" s="119">
        <f t="shared" si="52"/>
        <v>0</v>
      </c>
      <c r="T62" s="374">
        <f t="shared" si="52"/>
        <v>0</v>
      </c>
      <c r="U62" s="119">
        <f t="shared" si="52"/>
        <v>0</v>
      </c>
      <c r="V62" s="123">
        <f t="shared" si="52"/>
        <v>0</v>
      </c>
      <c r="W62" s="375">
        <f t="shared" si="52"/>
        <v>0</v>
      </c>
      <c r="X62" s="344" t="e">
        <f t="shared" si="44"/>
        <v>#DIV/0!</v>
      </c>
      <c r="Y62" s="322" t="e">
        <f t="shared" si="45"/>
        <v>#DIV/0!</v>
      </c>
      <c r="Z62" s="398" t="e">
        <f t="shared" si="46"/>
        <v>#DIV/0!</v>
      </c>
      <c r="AA62" s="322" t="e">
        <f t="shared" si="47"/>
        <v>#DIV/0!</v>
      </c>
      <c r="AB62" s="322" t="e">
        <f t="shared" si="48"/>
        <v>#DIV/0!</v>
      </c>
      <c r="AC62" s="398" t="e">
        <f t="shared" si="49"/>
        <v>#DIV/0!</v>
      </c>
      <c r="AE62" s="395" t="e">
        <f t="shared" si="35"/>
        <v>#DIV/0!</v>
      </c>
      <c r="AF62" s="396" t="e">
        <f t="shared" si="35"/>
        <v>#DIV/0!</v>
      </c>
      <c r="AG62" s="387" t="e">
        <f t="shared" si="35"/>
        <v>#DIV/0!</v>
      </c>
      <c r="AI62" s="27" t="e">
        <f t="shared" si="36"/>
        <v>#DIV/0!</v>
      </c>
      <c r="AJ62" s="28" t="e">
        <f t="shared" si="36"/>
        <v>#DIV/0!</v>
      </c>
      <c r="AK62" s="401" t="e">
        <f t="shared" si="36"/>
        <v>#DIV/0!</v>
      </c>
      <c r="AL62" s="28" t="e">
        <f t="shared" si="36"/>
        <v>#DIV/0!</v>
      </c>
      <c r="AM62" s="28" t="e">
        <f t="shared" si="36"/>
        <v>#DIV/0!</v>
      </c>
      <c r="AN62" s="401" t="e">
        <f t="shared" si="36"/>
        <v>#DIV/0!</v>
      </c>
      <c r="AO62" s="386" t="e">
        <f t="shared" si="50"/>
        <v>#DIV/0!</v>
      </c>
      <c r="AP62" s="384" t="e">
        <f t="shared" si="50"/>
        <v>#DIV/0!</v>
      </c>
      <c r="AQ62" s="385" t="e">
        <f t="shared" si="50"/>
        <v>#DIV/0!</v>
      </c>
    </row>
    <row r="63" spans="1:43" ht="25.5" customHeight="1" thickBot="1">
      <c r="A63" s="12" t="s">
        <v>18</v>
      </c>
      <c r="B63" s="17"/>
      <c r="C63" s="371"/>
      <c r="D63" s="18"/>
      <c r="E63" s="17"/>
      <c r="F63" s="372"/>
      <c r="G63" s="377"/>
      <c r="H63" s="333" t="e">
        <f t="shared" ref="H63:M63" si="53">SUM(H40:H62)</f>
        <v>#DIV/0!</v>
      </c>
      <c r="I63" s="337" t="e">
        <f t="shared" si="53"/>
        <v>#DIV/0!</v>
      </c>
      <c r="J63" s="334" t="e">
        <f t="shared" si="53"/>
        <v>#DIV/0!</v>
      </c>
      <c r="K63" s="337" t="e">
        <f t="shared" si="53"/>
        <v>#DIV/0!</v>
      </c>
      <c r="L63" s="337" t="e">
        <f t="shared" si="53"/>
        <v>#DIV/0!</v>
      </c>
      <c r="M63" s="334" t="e">
        <f t="shared" si="53"/>
        <v>#DIV/0!</v>
      </c>
      <c r="N63" s="388" t="e">
        <f t="shared" si="34"/>
        <v>#DIV/0!</v>
      </c>
      <c r="O63" s="389" t="e">
        <f t="shared" si="34"/>
        <v>#DIV/0!</v>
      </c>
      <c r="P63" s="390" t="e">
        <f t="shared" si="34"/>
        <v>#DIV/0!</v>
      </c>
      <c r="R63" s="17"/>
      <c r="S63" s="371"/>
      <c r="T63" s="18"/>
      <c r="U63" s="17"/>
      <c r="V63" s="372"/>
      <c r="W63" s="377"/>
      <c r="X63" s="333" t="e">
        <f t="shared" ref="X63:AC63" si="54">SUM(X40:X62)</f>
        <v>#DIV/0!</v>
      </c>
      <c r="Y63" s="337" t="e">
        <f t="shared" si="54"/>
        <v>#DIV/0!</v>
      </c>
      <c r="Z63" s="334" t="e">
        <f t="shared" si="54"/>
        <v>#DIV/0!</v>
      </c>
      <c r="AA63" s="337" t="e">
        <f t="shared" si="54"/>
        <v>#DIV/0!</v>
      </c>
      <c r="AB63" s="337" t="e">
        <f t="shared" si="54"/>
        <v>#DIV/0!</v>
      </c>
      <c r="AC63" s="334" t="e">
        <f t="shared" si="54"/>
        <v>#DIV/0!</v>
      </c>
      <c r="AE63" s="388" t="e">
        <f t="shared" si="35"/>
        <v>#DIV/0!</v>
      </c>
      <c r="AF63" s="389" t="e">
        <f t="shared" si="35"/>
        <v>#DIV/0!</v>
      </c>
      <c r="AG63" s="390" t="e">
        <f t="shared" si="35"/>
        <v>#DIV/0!</v>
      </c>
      <c r="AI63" s="402" t="e">
        <f t="shared" si="36"/>
        <v>#DIV/0!</v>
      </c>
      <c r="AJ63" s="403" t="e">
        <f t="shared" si="36"/>
        <v>#DIV/0!</v>
      </c>
      <c r="AK63" s="404" t="e">
        <f t="shared" si="36"/>
        <v>#DIV/0!</v>
      </c>
      <c r="AL63" s="403" t="e">
        <f t="shared" si="36"/>
        <v>#DIV/0!</v>
      </c>
      <c r="AM63" s="403" t="e">
        <f t="shared" si="36"/>
        <v>#DIV/0!</v>
      </c>
      <c r="AN63" s="404" t="e">
        <f t="shared" si="36"/>
        <v>#DIV/0!</v>
      </c>
      <c r="AO63" s="388" t="e">
        <f t="shared" si="50"/>
        <v>#DIV/0!</v>
      </c>
      <c r="AP63" s="389" t="e">
        <f t="shared" si="50"/>
        <v>#DIV/0!</v>
      </c>
      <c r="AQ63" s="390" t="e">
        <f t="shared" si="50"/>
        <v>#DIV/0!</v>
      </c>
    </row>
    <row r="64" spans="1:43" ht="20.100000000000001" customHeight="1"/>
    <row r="65" spans="1:43" ht="20.100000000000001" customHeight="1" thickBot="1"/>
    <row r="66" spans="1:43" ht="15" customHeight="1">
      <c r="A66" s="494" t="s">
        <v>15</v>
      </c>
      <c r="B66" s="440" t="s">
        <v>132</v>
      </c>
      <c r="C66" s="503"/>
      <c r="D66" s="503"/>
      <c r="E66" s="503"/>
      <c r="F66" s="503"/>
      <c r="G66" s="526"/>
      <c r="H66" s="504" t="s">
        <v>134</v>
      </c>
      <c r="I66" s="503"/>
      <c r="J66" s="503"/>
      <c r="K66" s="503"/>
      <c r="L66" s="503"/>
      <c r="M66" s="526"/>
      <c r="N66" s="527" t="s">
        <v>152</v>
      </c>
      <c r="O66" s="497"/>
      <c r="P66" s="528"/>
      <c r="R66" s="504" t="s">
        <v>133</v>
      </c>
      <c r="S66" s="503"/>
      <c r="T66" s="503"/>
      <c r="U66" s="503"/>
      <c r="V66" s="503"/>
      <c r="W66" s="526"/>
      <c r="X66" s="503" t="s">
        <v>135</v>
      </c>
      <c r="Y66" s="503"/>
      <c r="Z66" s="503"/>
      <c r="AA66" s="503"/>
      <c r="AB66" s="503"/>
      <c r="AC66" s="441"/>
      <c r="AE66" s="497" t="s">
        <v>152</v>
      </c>
      <c r="AF66" s="497"/>
      <c r="AG66" s="497"/>
      <c r="AI66" s="487" t="s">
        <v>138</v>
      </c>
      <c r="AJ66" s="486"/>
      <c r="AK66" s="486"/>
      <c r="AL66" s="486"/>
      <c r="AM66" s="486"/>
      <c r="AN66" s="485"/>
      <c r="AO66" s="497" t="s">
        <v>152</v>
      </c>
      <c r="AP66" s="497"/>
      <c r="AQ66" s="497"/>
    </row>
    <row r="67" spans="1:43" ht="15" customHeight="1">
      <c r="A67" s="495"/>
      <c r="B67" s="525" t="str">
        <f>B38</f>
        <v>jan-ago 2025</v>
      </c>
      <c r="C67" s="499"/>
      <c r="D67" s="500"/>
      <c r="E67" s="532" t="str">
        <f>E38</f>
        <v>jan-ago 2026</v>
      </c>
      <c r="F67" s="507"/>
      <c r="G67" s="531"/>
      <c r="H67" s="533" t="str">
        <f>B67</f>
        <v>jan-ago 2025</v>
      </c>
      <c r="I67" s="499"/>
      <c r="J67" s="500"/>
      <c r="K67" s="525" t="str">
        <f>E67</f>
        <v>jan-ago 2026</v>
      </c>
      <c r="L67" s="499"/>
      <c r="M67" s="500"/>
      <c r="N67" s="505" t="s">
        <v>136</v>
      </c>
      <c r="O67" s="499"/>
      <c r="P67" s="509"/>
      <c r="R67" s="529" t="str">
        <f>H67</f>
        <v>jan-ago 2025</v>
      </c>
      <c r="S67" s="499"/>
      <c r="T67" s="500"/>
      <c r="U67" s="530" t="str">
        <f>K67</f>
        <v>jan-ago 2026</v>
      </c>
      <c r="V67" s="507"/>
      <c r="W67" s="531"/>
      <c r="X67" s="533" t="str">
        <f>R67</f>
        <v>jan-ago 2025</v>
      </c>
      <c r="Y67" s="499"/>
      <c r="Z67" s="500"/>
      <c r="AA67" s="525" t="str">
        <f>U67</f>
        <v>jan-ago 2026</v>
      </c>
      <c r="AB67" s="499"/>
      <c r="AC67" s="509"/>
      <c r="AE67" s="498" t="s">
        <v>137</v>
      </c>
      <c r="AF67" s="499"/>
      <c r="AG67" s="509"/>
      <c r="AI67" s="521" t="str">
        <f>X67</f>
        <v>jan-ago 2025</v>
      </c>
      <c r="AJ67" s="522"/>
      <c r="AK67" s="524"/>
      <c r="AL67" s="523" t="str">
        <f>AA67</f>
        <v>jan-ago 2026</v>
      </c>
      <c r="AM67" s="522"/>
      <c r="AN67" s="524"/>
      <c r="AO67" s="499" t="s">
        <v>138</v>
      </c>
      <c r="AP67" s="499"/>
      <c r="AQ67" s="509"/>
    </row>
    <row r="68" spans="1:43" ht="19.5" customHeight="1" thickBot="1">
      <c r="A68" s="496"/>
      <c r="B68" s="99" t="s">
        <v>29</v>
      </c>
      <c r="C68" s="135" t="s">
        <v>30</v>
      </c>
      <c r="D68" s="263" t="s">
        <v>12</v>
      </c>
      <c r="E68" s="159" t="s">
        <v>29</v>
      </c>
      <c r="F68" s="352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1" t="s">
        <v>29</v>
      </c>
      <c r="V68" s="352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6" t="s">
        <v>29</v>
      </c>
      <c r="AJ68" s="135" t="s">
        <v>30</v>
      </c>
      <c r="AK68" s="263" t="s">
        <v>12</v>
      </c>
      <c r="AL68" s="407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/>
      <c r="B69" s="39"/>
      <c r="C69" s="369"/>
      <c r="D69" s="374"/>
      <c r="E69" s="39"/>
      <c r="F69" s="378"/>
      <c r="G69" s="376"/>
      <c r="H69" s="344" t="e">
        <f t="shared" ref="H69:H96" si="55">B69/$B$97</f>
        <v>#DIV/0!</v>
      </c>
      <c r="I69" s="322" t="e">
        <f t="shared" ref="I69:I96" si="56">C69/$C$97</f>
        <v>#DIV/0!</v>
      </c>
      <c r="J69" s="397" t="e">
        <f t="shared" ref="J69:J96" si="57">D69/$D$97</f>
        <v>#DIV/0!</v>
      </c>
      <c r="K69" s="322" t="e">
        <f t="shared" ref="K69:K96" si="58">E69/$E$97</f>
        <v>#DIV/0!</v>
      </c>
      <c r="L69" s="322" t="e">
        <f t="shared" ref="L69:L96" si="59">F69/$F$97</f>
        <v>#DIV/0!</v>
      </c>
      <c r="M69" s="398" t="e">
        <f t="shared" ref="M69:M96" si="60">G69/$G$97</f>
        <v>#DIV/0!</v>
      </c>
      <c r="N69" s="391" t="e">
        <f t="shared" ref="N69:P97" si="61">(E69-B69)/B69</f>
        <v>#DIV/0!</v>
      </c>
      <c r="O69" s="392" t="e">
        <f t="shared" si="61"/>
        <v>#DIV/0!</v>
      </c>
      <c r="P69" s="381" t="e">
        <f t="shared" si="61"/>
        <v>#DIV/0!</v>
      </c>
      <c r="R69" s="400"/>
      <c r="S69" s="368"/>
      <c r="T69" s="373"/>
      <c r="U69" s="39"/>
      <c r="V69" s="112"/>
      <c r="W69" s="379"/>
      <c r="X69" s="344" t="e">
        <f t="shared" ref="X69:X96" si="62">R69/$R$97</f>
        <v>#DIV/0!</v>
      </c>
      <c r="Y69" s="322" t="e">
        <f t="shared" ref="Y69:Y96" si="63">S69/$S$97</f>
        <v>#DIV/0!</v>
      </c>
      <c r="Z69" s="397" t="e">
        <f t="shared" ref="Z69:Z96" si="64">T69/$T$97</f>
        <v>#DIV/0!</v>
      </c>
      <c r="AA69" s="322" t="e">
        <f t="shared" ref="AA69:AA96" si="65">U69/$U$97</f>
        <v>#DIV/0!</v>
      </c>
      <c r="AB69" s="322" t="e">
        <f t="shared" ref="AB69:AB96" si="66">V69/$V$97</f>
        <v>#DIV/0!</v>
      </c>
      <c r="AC69" s="398" t="e">
        <f t="shared" ref="AC69:AC96" si="67">W69/$W$97</f>
        <v>#DIV/0!</v>
      </c>
      <c r="AE69" s="391" t="e">
        <f t="shared" ref="AE69:AG97" si="68">(U69-R69)/R69</f>
        <v>#DIV/0!</v>
      </c>
      <c r="AF69" s="392" t="e">
        <f t="shared" si="68"/>
        <v>#DIV/0!</v>
      </c>
      <c r="AG69" s="381" t="e">
        <f t="shared" si="68"/>
        <v>#DIV/0!</v>
      </c>
      <c r="AI69" s="27" t="e">
        <f t="shared" ref="AI69:AN97" si="69">(R69/B69)*10</f>
        <v>#DIV/0!</v>
      </c>
      <c r="AJ69" s="28" t="e">
        <f t="shared" si="69"/>
        <v>#DIV/0!</v>
      </c>
      <c r="AK69" s="405" t="e">
        <f t="shared" si="69"/>
        <v>#DIV/0!</v>
      </c>
      <c r="AL69" s="28" t="e">
        <f t="shared" si="69"/>
        <v>#DIV/0!</v>
      </c>
      <c r="AM69" s="28" t="e">
        <f t="shared" si="69"/>
        <v>#DIV/0!</v>
      </c>
      <c r="AN69" s="401" t="e">
        <f t="shared" si="69"/>
        <v>#DIV/0!</v>
      </c>
      <c r="AO69" s="382" t="e">
        <f t="shared" ref="AO69:AQ82" si="70">(AL69-AI69)/AI69</f>
        <v>#DIV/0!</v>
      </c>
      <c r="AP69" s="380" t="e">
        <f t="shared" si="70"/>
        <v>#DIV/0!</v>
      </c>
      <c r="AQ69" s="381" t="e">
        <f t="shared" si="70"/>
        <v>#DIV/0!</v>
      </c>
    </row>
    <row r="70" spans="1:43" ht="19.5" customHeight="1">
      <c r="A70" s="8"/>
      <c r="B70" s="19"/>
      <c r="C70" s="370"/>
      <c r="D70" s="374"/>
      <c r="E70" s="19"/>
      <c r="F70" s="368"/>
      <c r="G70" s="376"/>
      <c r="H70" s="344" t="e">
        <f t="shared" si="55"/>
        <v>#DIV/0!</v>
      </c>
      <c r="I70" s="322" t="e">
        <f t="shared" si="56"/>
        <v>#DIV/0!</v>
      </c>
      <c r="J70" s="398" t="e">
        <f t="shared" si="57"/>
        <v>#DIV/0!</v>
      </c>
      <c r="K70" s="322" t="e">
        <f t="shared" si="58"/>
        <v>#DIV/0!</v>
      </c>
      <c r="L70" s="322" t="e">
        <f t="shared" si="59"/>
        <v>#DIV/0!</v>
      </c>
      <c r="M70" s="398" t="e">
        <f t="shared" si="60"/>
        <v>#DIV/0!</v>
      </c>
      <c r="N70" s="393" t="e">
        <f t="shared" si="61"/>
        <v>#DIV/0!</v>
      </c>
      <c r="O70" s="394" t="e">
        <f t="shared" si="61"/>
        <v>#DIV/0!</v>
      </c>
      <c r="P70" s="385" t="e">
        <f t="shared" si="61"/>
        <v>#DIV/0!</v>
      </c>
      <c r="R70" s="400"/>
      <c r="S70" s="368"/>
      <c r="T70" s="373"/>
      <c r="U70" s="19"/>
      <c r="V70" s="119"/>
      <c r="W70" s="374"/>
      <c r="X70" s="344" t="e">
        <f t="shared" si="62"/>
        <v>#DIV/0!</v>
      </c>
      <c r="Y70" s="322" t="e">
        <f t="shared" si="63"/>
        <v>#DIV/0!</v>
      </c>
      <c r="Z70" s="398" t="e">
        <f t="shared" si="64"/>
        <v>#DIV/0!</v>
      </c>
      <c r="AA70" s="322" t="e">
        <f t="shared" si="65"/>
        <v>#DIV/0!</v>
      </c>
      <c r="AB70" s="322" t="e">
        <f t="shared" si="66"/>
        <v>#DIV/0!</v>
      </c>
      <c r="AC70" s="398" t="e">
        <f t="shared" si="67"/>
        <v>#DIV/0!</v>
      </c>
      <c r="AE70" s="393" t="e">
        <f t="shared" si="68"/>
        <v>#DIV/0!</v>
      </c>
      <c r="AF70" s="394" t="e">
        <f t="shared" si="68"/>
        <v>#DIV/0!</v>
      </c>
      <c r="AG70" s="385" t="e">
        <f t="shared" si="68"/>
        <v>#DIV/0!</v>
      </c>
      <c r="AI70" s="27" t="e">
        <f t="shared" si="69"/>
        <v>#DIV/0!</v>
      </c>
      <c r="AJ70" s="28" t="e">
        <f t="shared" si="69"/>
        <v>#DIV/0!</v>
      </c>
      <c r="AK70" s="401" t="e">
        <f t="shared" si="69"/>
        <v>#DIV/0!</v>
      </c>
      <c r="AL70" s="28" t="e">
        <f t="shared" si="69"/>
        <v>#DIV/0!</v>
      </c>
      <c r="AM70" s="28" t="e">
        <f t="shared" si="69"/>
        <v>#DIV/0!</v>
      </c>
      <c r="AN70" s="401" t="e">
        <f t="shared" si="69"/>
        <v>#DIV/0!</v>
      </c>
      <c r="AO70" s="383" t="e">
        <f t="shared" si="70"/>
        <v>#DIV/0!</v>
      </c>
      <c r="AP70" s="384" t="e">
        <f t="shared" si="70"/>
        <v>#DIV/0!</v>
      </c>
      <c r="AQ70" s="385" t="e">
        <f t="shared" si="70"/>
        <v>#DIV/0!</v>
      </c>
    </row>
    <row r="71" spans="1:43" ht="19.5" customHeight="1">
      <c r="A71" s="8"/>
      <c r="B71" s="19"/>
      <c r="C71" s="370"/>
      <c r="D71" s="374"/>
      <c r="E71" s="19"/>
      <c r="F71" s="368"/>
      <c r="G71" s="376"/>
      <c r="H71" s="344" t="e">
        <f t="shared" si="55"/>
        <v>#DIV/0!</v>
      </c>
      <c r="I71" s="322" t="e">
        <f t="shared" si="56"/>
        <v>#DIV/0!</v>
      </c>
      <c r="J71" s="398" t="e">
        <f t="shared" si="57"/>
        <v>#DIV/0!</v>
      </c>
      <c r="K71" s="322" t="e">
        <f t="shared" si="58"/>
        <v>#DIV/0!</v>
      </c>
      <c r="L71" s="322" t="e">
        <f t="shared" si="59"/>
        <v>#DIV/0!</v>
      </c>
      <c r="M71" s="398" t="e">
        <f t="shared" si="60"/>
        <v>#DIV/0!</v>
      </c>
      <c r="N71" s="393" t="e">
        <f t="shared" si="61"/>
        <v>#DIV/0!</v>
      </c>
      <c r="O71" s="394" t="e">
        <f t="shared" si="61"/>
        <v>#DIV/0!</v>
      </c>
      <c r="P71" s="385" t="e">
        <f t="shared" si="61"/>
        <v>#DIV/0!</v>
      </c>
      <c r="R71" s="400"/>
      <c r="S71" s="368"/>
      <c r="T71" s="373"/>
      <c r="U71" s="19"/>
      <c r="V71" s="119"/>
      <c r="W71" s="374"/>
      <c r="X71" s="344" t="e">
        <f t="shared" si="62"/>
        <v>#DIV/0!</v>
      </c>
      <c r="Y71" s="322" t="e">
        <f t="shared" si="63"/>
        <v>#DIV/0!</v>
      </c>
      <c r="Z71" s="398" t="e">
        <f t="shared" si="64"/>
        <v>#DIV/0!</v>
      </c>
      <c r="AA71" s="322" t="e">
        <f t="shared" si="65"/>
        <v>#DIV/0!</v>
      </c>
      <c r="AB71" s="322" t="e">
        <f t="shared" si="66"/>
        <v>#DIV/0!</v>
      </c>
      <c r="AC71" s="398" t="e">
        <f t="shared" si="67"/>
        <v>#DIV/0!</v>
      </c>
      <c r="AE71" s="393" t="e">
        <f t="shared" si="68"/>
        <v>#DIV/0!</v>
      </c>
      <c r="AF71" s="394" t="e">
        <f t="shared" si="68"/>
        <v>#DIV/0!</v>
      </c>
      <c r="AG71" s="385" t="e">
        <f t="shared" si="68"/>
        <v>#DIV/0!</v>
      </c>
      <c r="AI71" s="27" t="e">
        <f t="shared" si="69"/>
        <v>#DIV/0!</v>
      </c>
      <c r="AJ71" s="28" t="e">
        <f t="shared" si="69"/>
        <v>#DIV/0!</v>
      </c>
      <c r="AK71" s="401" t="e">
        <f t="shared" si="69"/>
        <v>#DIV/0!</v>
      </c>
      <c r="AL71" s="28" t="e">
        <f t="shared" si="69"/>
        <v>#DIV/0!</v>
      </c>
      <c r="AM71" s="28" t="e">
        <f t="shared" si="69"/>
        <v>#DIV/0!</v>
      </c>
      <c r="AN71" s="401" t="e">
        <f t="shared" si="69"/>
        <v>#DIV/0!</v>
      </c>
      <c r="AO71" s="383" t="e">
        <f t="shared" si="70"/>
        <v>#DIV/0!</v>
      </c>
      <c r="AP71" s="384" t="e">
        <f t="shared" si="70"/>
        <v>#DIV/0!</v>
      </c>
      <c r="AQ71" s="385" t="e">
        <f t="shared" si="70"/>
        <v>#DIV/0!</v>
      </c>
    </row>
    <row r="72" spans="1:43" ht="19.5" customHeight="1">
      <c r="A72" s="8"/>
      <c r="B72" s="19"/>
      <c r="C72" s="370"/>
      <c r="D72" s="374"/>
      <c r="E72" s="19"/>
      <c r="F72" s="368"/>
      <c r="G72" s="376"/>
      <c r="H72" s="344" t="e">
        <f t="shared" si="55"/>
        <v>#DIV/0!</v>
      </c>
      <c r="I72" s="322" t="e">
        <f t="shared" si="56"/>
        <v>#DIV/0!</v>
      </c>
      <c r="J72" s="398" t="e">
        <f t="shared" si="57"/>
        <v>#DIV/0!</v>
      </c>
      <c r="K72" s="322" t="e">
        <f t="shared" si="58"/>
        <v>#DIV/0!</v>
      </c>
      <c r="L72" s="322" t="e">
        <f t="shared" si="59"/>
        <v>#DIV/0!</v>
      </c>
      <c r="M72" s="398" t="e">
        <f t="shared" si="60"/>
        <v>#DIV/0!</v>
      </c>
      <c r="N72" s="393" t="e">
        <f t="shared" si="61"/>
        <v>#DIV/0!</v>
      </c>
      <c r="O72" s="394" t="e">
        <f t="shared" si="61"/>
        <v>#DIV/0!</v>
      </c>
      <c r="P72" s="385" t="e">
        <f t="shared" si="61"/>
        <v>#DIV/0!</v>
      </c>
      <c r="R72" s="400"/>
      <c r="S72" s="368"/>
      <c r="T72" s="373"/>
      <c r="U72" s="19"/>
      <c r="V72" s="119"/>
      <c r="W72" s="374"/>
      <c r="X72" s="344" t="e">
        <f t="shared" si="62"/>
        <v>#DIV/0!</v>
      </c>
      <c r="Y72" s="322" t="e">
        <f t="shared" si="63"/>
        <v>#DIV/0!</v>
      </c>
      <c r="Z72" s="398" t="e">
        <f t="shared" si="64"/>
        <v>#DIV/0!</v>
      </c>
      <c r="AA72" s="322" t="e">
        <f t="shared" si="65"/>
        <v>#DIV/0!</v>
      </c>
      <c r="AB72" s="322" t="e">
        <f t="shared" si="66"/>
        <v>#DIV/0!</v>
      </c>
      <c r="AC72" s="398" t="e">
        <f t="shared" si="67"/>
        <v>#DIV/0!</v>
      </c>
      <c r="AE72" s="393" t="e">
        <f t="shared" ref="AE72:AE74" si="71">(U72-R72)/R72</f>
        <v>#DIV/0!</v>
      </c>
      <c r="AF72" s="394" t="e">
        <f t="shared" ref="AF72:AF74" si="72">(V72-S72)/S72</f>
        <v>#DIV/0!</v>
      </c>
      <c r="AG72" s="385" t="e">
        <f t="shared" ref="AG72:AG74" si="73">(W72-T72)/T72</f>
        <v>#DIV/0!</v>
      </c>
      <c r="AI72" s="27" t="e">
        <f t="shared" ref="AI72:AI74" si="74">(R72/B72)*10</f>
        <v>#DIV/0!</v>
      </c>
      <c r="AJ72" s="28" t="e">
        <f t="shared" ref="AJ72:AJ74" si="75">(S72/C72)*10</f>
        <v>#DIV/0!</v>
      </c>
      <c r="AK72" s="401" t="e">
        <f t="shared" ref="AK72:AK74" si="76">(T72/D72)*10</f>
        <v>#DIV/0!</v>
      </c>
      <c r="AL72" s="28" t="e">
        <f t="shared" ref="AL72:AL74" si="77">(U72/E72)*10</f>
        <v>#DIV/0!</v>
      </c>
      <c r="AM72" s="28" t="e">
        <f t="shared" ref="AM72:AM74" si="78">(V72/F72)*10</f>
        <v>#DIV/0!</v>
      </c>
      <c r="AN72" s="401" t="e">
        <f t="shared" ref="AN72:AN74" si="79">(W72/G72)*10</f>
        <v>#DIV/0!</v>
      </c>
      <c r="AO72" s="383" t="e">
        <f t="shared" ref="AO72:AO74" si="80">(AL72-AI72)/AI72</f>
        <v>#DIV/0!</v>
      </c>
      <c r="AP72" s="384" t="e">
        <f t="shared" ref="AP72:AP74" si="81">(AM72-AJ72)/AJ72</f>
        <v>#DIV/0!</v>
      </c>
      <c r="AQ72" s="385" t="e">
        <f t="shared" ref="AQ72:AQ74" si="82">(AN72-AK72)/AK72</f>
        <v>#DIV/0!</v>
      </c>
    </row>
    <row r="73" spans="1:43" ht="19.5" customHeight="1">
      <c r="A73" s="8"/>
      <c r="B73" s="19"/>
      <c r="C73" s="370"/>
      <c r="D73" s="374"/>
      <c r="E73" s="19"/>
      <c r="F73" s="368"/>
      <c r="G73" s="376"/>
      <c r="H73" s="344" t="e">
        <f t="shared" si="55"/>
        <v>#DIV/0!</v>
      </c>
      <c r="I73" s="322" t="e">
        <f t="shared" si="56"/>
        <v>#DIV/0!</v>
      </c>
      <c r="J73" s="398" t="e">
        <f t="shared" si="57"/>
        <v>#DIV/0!</v>
      </c>
      <c r="K73" s="322" t="e">
        <f t="shared" si="58"/>
        <v>#DIV/0!</v>
      </c>
      <c r="L73" s="322" t="e">
        <f t="shared" si="59"/>
        <v>#DIV/0!</v>
      </c>
      <c r="M73" s="398" t="e">
        <f t="shared" si="60"/>
        <v>#DIV/0!</v>
      </c>
      <c r="N73" s="393" t="e">
        <f t="shared" si="61"/>
        <v>#DIV/0!</v>
      </c>
      <c r="O73" s="394" t="e">
        <f t="shared" si="61"/>
        <v>#DIV/0!</v>
      </c>
      <c r="P73" s="385" t="e">
        <f t="shared" si="61"/>
        <v>#DIV/0!</v>
      </c>
      <c r="R73" s="400"/>
      <c r="S73" s="368"/>
      <c r="T73" s="373"/>
      <c r="U73" s="19"/>
      <c r="V73" s="119"/>
      <c r="W73" s="374"/>
      <c r="X73" s="344" t="e">
        <f t="shared" si="62"/>
        <v>#DIV/0!</v>
      </c>
      <c r="Y73" s="322" t="e">
        <f t="shared" si="63"/>
        <v>#DIV/0!</v>
      </c>
      <c r="Z73" s="398" t="e">
        <f t="shared" si="64"/>
        <v>#DIV/0!</v>
      </c>
      <c r="AA73" s="322" t="e">
        <f t="shared" si="65"/>
        <v>#DIV/0!</v>
      </c>
      <c r="AB73" s="322" t="e">
        <f t="shared" si="66"/>
        <v>#DIV/0!</v>
      </c>
      <c r="AC73" s="398" t="e">
        <f t="shared" si="67"/>
        <v>#DIV/0!</v>
      </c>
      <c r="AE73" s="393" t="e">
        <f t="shared" si="71"/>
        <v>#DIV/0!</v>
      </c>
      <c r="AF73" s="394" t="e">
        <f t="shared" si="72"/>
        <v>#DIV/0!</v>
      </c>
      <c r="AG73" s="385" t="e">
        <f t="shared" si="73"/>
        <v>#DIV/0!</v>
      </c>
      <c r="AI73" s="27" t="e">
        <f t="shared" si="74"/>
        <v>#DIV/0!</v>
      </c>
      <c r="AJ73" s="28" t="e">
        <f t="shared" si="75"/>
        <v>#DIV/0!</v>
      </c>
      <c r="AK73" s="401" t="e">
        <f t="shared" si="76"/>
        <v>#DIV/0!</v>
      </c>
      <c r="AL73" s="28" t="e">
        <f t="shared" si="77"/>
        <v>#DIV/0!</v>
      </c>
      <c r="AM73" s="28" t="e">
        <f t="shared" si="78"/>
        <v>#DIV/0!</v>
      </c>
      <c r="AN73" s="401" t="e">
        <f t="shared" si="79"/>
        <v>#DIV/0!</v>
      </c>
      <c r="AO73" s="383" t="e">
        <f t="shared" si="80"/>
        <v>#DIV/0!</v>
      </c>
      <c r="AP73" s="384" t="e">
        <f t="shared" si="81"/>
        <v>#DIV/0!</v>
      </c>
      <c r="AQ73" s="385" t="e">
        <f t="shared" si="82"/>
        <v>#DIV/0!</v>
      </c>
    </row>
    <row r="74" spans="1:43" ht="19.5" customHeight="1">
      <c r="A74" s="8"/>
      <c r="B74" s="19"/>
      <c r="C74" s="370"/>
      <c r="D74" s="374"/>
      <c r="E74" s="19"/>
      <c r="F74" s="368"/>
      <c r="G74" s="376"/>
      <c r="H74" s="344" t="e">
        <f t="shared" si="55"/>
        <v>#DIV/0!</v>
      </c>
      <c r="I74" s="322" t="e">
        <f t="shared" si="56"/>
        <v>#DIV/0!</v>
      </c>
      <c r="J74" s="398" t="e">
        <f t="shared" si="57"/>
        <v>#DIV/0!</v>
      </c>
      <c r="K74" s="322" t="e">
        <f t="shared" si="58"/>
        <v>#DIV/0!</v>
      </c>
      <c r="L74" s="322" t="e">
        <f t="shared" si="59"/>
        <v>#DIV/0!</v>
      </c>
      <c r="M74" s="398" t="e">
        <f t="shared" si="60"/>
        <v>#DIV/0!</v>
      </c>
      <c r="N74" s="393" t="e">
        <f t="shared" si="61"/>
        <v>#DIV/0!</v>
      </c>
      <c r="O74" s="394" t="e">
        <f t="shared" si="61"/>
        <v>#DIV/0!</v>
      </c>
      <c r="P74" s="385" t="e">
        <f t="shared" si="61"/>
        <v>#DIV/0!</v>
      </c>
      <c r="R74" s="400"/>
      <c r="S74" s="368"/>
      <c r="T74" s="373"/>
      <c r="U74" s="19"/>
      <c r="V74" s="119"/>
      <c r="W74" s="374"/>
      <c r="X74" s="344" t="e">
        <f t="shared" si="62"/>
        <v>#DIV/0!</v>
      </c>
      <c r="Y74" s="322" t="e">
        <f t="shared" si="63"/>
        <v>#DIV/0!</v>
      </c>
      <c r="Z74" s="398" t="e">
        <f t="shared" si="64"/>
        <v>#DIV/0!</v>
      </c>
      <c r="AA74" s="322" t="e">
        <f t="shared" si="65"/>
        <v>#DIV/0!</v>
      </c>
      <c r="AB74" s="322" t="e">
        <f t="shared" si="66"/>
        <v>#DIV/0!</v>
      </c>
      <c r="AC74" s="398" t="e">
        <f t="shared" si="67"/>
        <v>#DIV/0!</v>
      </c>
      <c r="AE74" s="393" t="e">
        <f t="shared" si="71"/>
        <v>#DIV/0!</v>
      </c>
      <c r="AF74" s="394" t="e">
        <f t="shared" si="72"/>
        <v>#DIV/0!</v>
      </c>
      <c r="AG74" s="385" t="e">
        <f t="shared" si="73"/>
        <v>#DIV/0!</v>
      </c>
      <c r="AI74" s="27" t="e">
        <f t="shared" si="74"/>
        <v>#DIV/0!</v>
      </c>
      <c r="AJ74" s="28" t="e">
        <f t="shared" si="75"/>
        <v>#DIV/0!</v>
      </c>
      <c r="AK74" s="401" t="e">
        <f t="shared" si="76"/>
        <v>#DIV/0!</v>
      </c>
      <c r="AL74" s="28" t="e">
        <f t="shared" si="77"/>
        <v>#DIV/0!</v>
      </c>
      <c r="AM74" s="28" t="e">
        <f t="shared" si="78"/>
        <v>#DIV/0!</v>
      </c>
      <c r="AN74" s="401" t="e">
        <f t="shared" si="79"/>
        <v>#DIV/0!</v>
      </c>
      <c r="AO74" s="383" t="e">
        <f t="shared" si="80"/>
        <v>#DIV/0!</v>
      </c>
      <c r="AP74" s="384" t="e">
        <f t="shared" si="81"/>
        <v>#DIV/0!</v>
      </c>
      <c r="AQ74" s="385" t="e">
        <f t="shared" si="82"/>
        <v>#DIV/0!</v>
      </c>
    </row>
    <row r="75" spans="1:43" ht="19.5" customHeight="1">
      <c r="A75" s="8"/>
      <c r="B75" s="19"/>
      <c r="C75" s="370"/>
      <c r="D75" s="374"/>
      <c r="E75" s="19"/>
      <c r="F75" s="368"/>
      <c r="G75" s="376"/>
      <c r="H75" s="344" t="e">
        <f t="shared" si="55"/>
        <v>#DIV/0!</v>
      </c>
      <c r="I75" s="322" t="e">
        <f t="shared" si="56"/>
        <v>#DIV/0!</v>
      </c>
      <c r="J75" s="398" t="e">
        <f t="shared" si="57"/>
        <v>#DIV/0!</v>
      </c>
      <c r="K75" s="322" t="e">
        <f t="shared" si="58"/>
        <v>#DIV/0!</v>
      </c>
      <c r="L75" s="322" t="e">
        <f t="shared" si="59"/>
        <v>#DIV/0!</v>
      </c>
      <c r="M75" s="398" t="e">
        <f t="shared" si="60"/>
        <v>#DIV/0!</v>
      </c>
      <c r="N75" s="393" t="e">
        <f t="shared" si="61"/>
        <v>#DIV/0!</v>
      </c>
      <c r="O75" s="394" t="e">
        <f t="shared" si="61"/>
        <v>#DIV/0!</v>
      </c>
      <c r="P75" s="385" t="e">
        <f t="shared" si="61"/>
        <v>#DIV/0!</v>
      </c>
      <c r="R75" s="400"/>
      <c r="S75" s="368"/>
      <c r="T75" s="373"/>
      <c r="U75" s="19"/>
      <c r="V75" s="119"/>
      <c r="W75" s="374"/>
      <c r="X75" s="344" t="e">
        <f t="shared" si="62"/>
        <v>#DIV/0!</v>
      </c>
      <c r="Y75" s="322" t="e">
        <f t="shared" si="63"/>
        <v>#DIV/0!</v>
      </c>
      <c r="Z75" s="398" t="e">
        <f t="shared" si="64"/>
        <v>#DIV/0!</v>
      </c>
      <c r="AA75" s="322" t="e">
        <f t="shared" si="65"/>
        <v>#DIV/0!</v>
      </c>
      <c r="AB75" s="322" t="e">
        <f t="shared" si="66"/>
        <v>#DIV/0!</v>
      </c>
      <c r="AC75" s="398" t="e">
        <f t="shared" si="67"/>
        <v>#DIV/0!</v>
      </c>
      <c r="AE75" s="393" t="e">
        <f t="shared" si="68"/>
        <v>#DIV/0!</v>
      </c>
      <c r="AF75" s="394" t="e">
        <f t="shared" si="68"/>
        <v>#DIV/0!</v>
      </c>
      <c r="AG75" s="385" t="e">
        <f t="shared" si="68"/>
        <v>#DIV/0!</v>
      </c>
      <c r="AI75" s="27" t="e">
        <f t="shared" si="69"/>
        <v>#DIV/0!</v>
      </c>
      <c r="AJ75" s="28" t="e">
        <f t="shared" si="69"/>
        <v>#DIV/0!</v>
      </c>
      <c r="AK75" s="401" t="e">
        <f t="shared" si="69"/>
        <v>#DIV/0!</v>
      </c>
      <c r="AL75" s="28" t="e">
        <f t="shared" si="69"/>
        <v>#DIV/0!</v>
      </c>
      <c r="AM75" s="28" t="e">
        <f t="shared" si="69"/>
        <v>#DIV/0!</v>
      </c>
      <c r="AN75" s="401" t="e">
        <f t="shared" si="69"/>
        <v>#DIV/0!</v>
      </c>
      <c r="AO75" s="383" t="e">
        <f t="shared" si="70"/>
        <v>#DIV/0!</v>
      </c>
      <c r="AP75" s="384" t="e">
        <f t="shared" si="70"/>
        <v>#DIV/0!</v>
      </c>
      <c r="AQ75" s="385" t="e">
        <f t="shared" si="70"/>
        <v>#DIV/0!</v>
      </c>
    </row>
    <row r="76" spans="1:43" ht="19.5" customHeight="1">
      <c r="A76" s="8"/>
      <c r="B76" s="19"/>
      <c r="C76" s="370"/>
      <c r="D76" s="374"/>
      <c r="E76" s="19"/>
      <c r="F76" s="368"/>
      <c r="G76" s="376"/>
      <c r="H76" s="344" t="e">
        <f t="shared" si="55"/>
        <v>#DIV/0!</v>
      </c>
      <c r="I76" s="322" t="e">
        <f t="shared" si="56"/>
        <v>#DIV/0!</v>
      </c>
      <c r="J76" s="398" t="e">
        <f t="shared" si="57"/>
        <v>#DIV/0!</v>
      </c>
      <c r="K76" s="322" t="e">
        <f t="shared" si="58"/>
        <v>#DIV/0!</v>
      </c>
      <c r="L76" s="322" t="e">
        <f t="shared" si="59"/>
        <v>#DIV/0!</v>
      </c>
      <c r="M76" s="398" t="e">
        <f t="shared" si="60"/>
        <v>#DIV/0!</v>
      </c>
      <c r="N76" s="393" t="e">
        <f t="shared" si="61"/>
        <v>#DIV/0!</v>
      </c>
      <c r="O76" s="394" t="e">
        <f t="shared" si="61"/>
        <v>#DIV/0!</v>
      </c>
      <c r="P76" s="385" t="e">
        <f t="shared" si="61"/>
        <v>#DIV/0!</v>
      </c>
      <c r="R76" s="400"/>
      <c r="S76" s="368"/>
      <c r="T76" s="373"/>
      <c r="U76" s="19"/>
      <c r="V76" s="119"/>
      <c r="W76" s="374"/>
      <c r="X76" s="344" t="e">
        <f t="shared" si="62"/>
        <v>#DIV/0!</v>
      </c>
      <c r="Y76" s="322" t="e">
        <f t="shared" si="63"/>
        <v>#DIV/0!</v>
      </c>
      <c r="Z76" s="398" t="e">
        <f t="shared" si="64"/>
        <v>#DIV/0!</v>
      </c>
      <c r="AA76" s="322" t="e">
        <f t="shared" si="65"/>
        <v>#DIV/0!</v>
      </c>
      <c r="AB76" s="322" t="e">
        <f t="shared" si="66"/>
        <v>#DIV/0!</v>
      </c>
      <c r="AC76" s="398" t="e">
        <f t="shared" si="67"/>
        <v>#DIV/0!</v>
      </c>
      <c r="AE76" s="393" t="e">
        <f t="shared" si="68"/>
        <v>#DIV/0!</v>
      </c>
      <c r="AF76" s="394" t="e">
        <f t="shared" si="68"/>
        <v>#DIV/0!</v>
      </c>
      <c r="AG76" s="385" t="e">
        <f t="shared" si="68"/>
        <v>#DIV/0!</v>
      </c>
      <c r="AI76" s="27" t="e">
        <f t="shared" si="69"/>
        <v>#DIV/0!</v>
      </c>
      <c r="AJ76" s="28" t="e">
        <f t="shared" si="69"/>
        <v>#DIV/0!</v>
      </c>
      <c r="AK76" s="401" t="e">
        <f t="shared" si="69"/>
        <v>#DIV/0!</v>
      </c>
      <c r="AL76" s="28" t="e">
        <f t="shared" si="69"/>
        <v>#DIV/0!</v>
      </c>
      <c r="AM76" s="28" t="e">
        <f t="shared" si="69"/>
        <v>#DIV/0!</v>
      </c>
      <c r="AN76" s="401" t="e">
        <f t="shared" si="69"/>
        <v>#DIV/0!</v>
      </c>
      <c r="AO76" s="383" t="e">
        <f t="shared" si="70"/>
        <v>#DIV/0!</v>
      </c>
      <c r="AP76" s="384" t="e">
        <f t="shared" si="70"/>
        <v>#DIV/0!</v>
      </c>
      <c r="AQ76" s="385" t="e">
        <f t="shared" si="70"/>
        <v>#DIV/0!</v>
      </c>
    </row>
    <row r="77" spans="1:43" ht="19.5" customHeight="1">
      <c r="A77" s="8"/>
      <c r="B77" s="19"/>
      <c r="C77" s="370"/>
      <c r="D77" s="374"/>
      <c r="E77" s="19"/>
      <c r="F77" s="368"/>
      <c r="G77" s="376"/>
      <c r="H77" s="344" t="e">
        <f t="shared" si="55"/>
        <v>#DIV/0!</v>
      </c>
      <c r="I77" s="322" t="e">
        <f t="shared" si="56"/>
        <v>#DIV/0!</v>
      </c>
      <c r="J77" s="398" t="e">
        <f t="shared" si="57"/>
        <v>#DIV/0!</v>
      </c>
      <c r="K77" s="322" t="e">
        <f t="shared" si="58"/>
        <v>#DIV/0!</v>
      </c>
      <c r="L77" s="322" t="e">
        <f t="shared" si="59"/>
        <v>#DIV/0!</v>
      </c>
      <c r="M77" s="398" t="e">
        <f t="shared" si="60"/>
        <v>#DIV/0!</v>
      </c>
      <c r="N77" s="393" t="e">
        <f t="shared" si="61"/>
        <v>#DIV/0!</v>
      </c>
      <c r="O77" s="394" t="e">
        <f t="shared" si="61"/>
        <v>#DIV/0!</v>
      </c>
      <c r="P77" s="385" t="e">
        <f t="shared" si="61"/>
        <v>#DIV/0!</v>
      </c>
      <c r="R77" s="400"/>
      <c r="S77" s="368"/>
      <c r="T77" s="373"/>
      <c r="U77" s="19"/>
      <c r="V77" s="119"/>
      <c r="W77" s="374"/>
      <c r="X77" s="344" t="e">
        <f t="shared" si="62"/>
        <v>#DIV/0!</v>
      </c>
      <c r="Y77" s="322" t="e">
        <f t="shared" si="63"/>
        <v>#DIV/0!</v>
      </c>
      <c r="Z77" s="398" t="e">
        <f t="shared" si="64"/>
        <v>#DIV/0!</v>
      </c>
      <c r="AA77" s="322" t="e">
        <f t="shared" si="65"/>
        <v>#DIV/0!</v>
      </c>
      <c r="AB77" s="322" t="e">
        <f t="shared" si="66"/>
        <v>#DIV/0!</v>
      </c>
      <c r="AC77" s="398" t="e">
        <f t="shared" si="67"/>
        <v>#DIV/0!</v>
      </c>
      <c r="AE77" s="393" t="e">
        <f t="shared" si="68"/>
        <v>#DIV/0!</v>
      </c>
      <c r="AF77" s="394" t="e">
        <f t="shared" si="68"/>
        <v>#DIV/0!</v>
      </c>
      <c r="AG77" s="385" t="e">
        <f t="shared" si="68"/>
        <v>#DIV/0!</v>
      </c>
      <c r="AI77" s="27" t="e">
        <f t="shared" si="69"/>
        <v>#DIV/0!</v>
      </c>
      <c r="AJ77" s="28" t="e">
        <f t="shared" si="69"/>
        <v>#DIV/0!</v>
      </c>
      <c r="AK77" s="401" t="e">
        <f t="shared" si="69"/>
        <v>#DIV/0!</v>
      </c>
      <c r="AL77" s="28" t="e">
        <f t="shared" si="69"/>
        <v>#DIV/0!</v>
      </c>
      <c r="AM77" s="28" t="e">
        <f t="shared" si="69"/>
        <v>#DIV/0!</v>
      </c>
      <c r="AN77" s="401" t="e">
        <f t="shared" si="69"/>
        <v>#DIV/0!</v>
      </c>
      <c r="AO77" s="383" t="e">
        <f t="shared" si="70"/>
        <v>#DIV/0!</v>
      </c>
      <c r="AP77" s="384" t="e">
        <f t="shared" si="70"/>
        <v>#DIV/0!</v>
      </c>
      <c r="AQ77" s="385" t="e">
        <f t="shared" si="70"/>
        <v>#DIV/0!</v>
      </c>
    </row>
    <row r="78" spans="1:43" ht="19.5" customHeight="1">
      <c r="A78" s="8"/>
      <c r="B78" s="19"/>
      <c r="C78" s="370"/>
      <c r="D78" s="374"/>
      <c r="E78" s="19"/>
      <c r="F78" s="368"/>
      <c r="G78" s="376"/>
      <c r="H78" s="344" t="e">
        <f t="shared" si="55"/>
        <v>#DIV/0!</v>
      </c>
      <c r="I78" s="322" t="e">
        <f t="shared" si="56"/>
        <v>#DIV/0!</v>
      </c>
      <c r="J78" s="398" t="e">
        <f t="shared" si="57"/>
        <v>#DIV/0!</v>
      </c>
      <c r="K78" s="322" t="e">
        <f t="shared" si="58"/>
        <v>#DIV/0!</v>
      </c>
      <c r="L78" s="322" t="e">
        <f t="shared" si="59"/>
        <v>#DIV/0!</v>
      </c>
      <c r="M78" s="398" t="e">
        <f t="shared" si="60"/>
        <v>#DIV/0!</v>
      </c>
      <c r="N78" s="393" t="e">
        <f t="shared" si="61"/>
        <v>#DIV/0!</v>
      </c>
      <c r="O78" s="394" t="e">
        <f t="shared" si="61"/>
        <v>#DIV/0!</v>
      </c>
      <c r="P78" s="385" t="e">
        <f t="shared" si="61"/>
        <v>#DIV/0!</v>
      </c>
      <c r="R78" s="400"/>
      <c r="S78" s="368"/>
      <c r="T78" s="373"/>
      <c r="U78" s="19"/>
      <c r="V78" s="119"/>
      <c r="W78" s="374"/>
      <c r="X78" s="344" t="e">
        <f t="shared" si="62"/>
        <v>#DIV/0!</v>
      </c>
      <c r="Y78" s="322" t="e">
        <f t="shared" si="63"/>
        <v>#DIV/0!</v>
      </c>
      <c r="Z78" s="398" t="e">
        <f t="shared" si="64"/>
        <v>#DIV/0!</v>
      </c>
      <c r="AA78" s="322" t="e">
        <f t="shared" si="65"/>
        <v>#DIV/0!</v>
      </c>
      <c r="AB78" s="322" t="e">
        <f t="shared" si="66"/>
        <v>#DIV/0!</v>
      </c>
      <c r="AC78" s="398" t="e">
        <f t="shared" si="67"/>
        <v>#DIV/0!</v>
      </c>
      <c r="AE78" s="393" t="e">
        <f t="shared" si="68"/>
        <v>#DIV/0!</v>
      </c>
      <c r="AF78" s="394" t="e">
        <f t="shared" si="68"/>
        <v>#DIV/0!</v>
      </c>
      <c r="AG78" s="385" t="e">
        <f t="shared" si="68"/>
        <v>#DIV/0!</v>
      </c>
      <c r="AI78" s="27" t="e">
        <f t="shared" si="69"/>
        <v>#DIV/0!</v>
      </c>
      <c r="AJ78" s="28" t="e">
        <f t="shared" si="69"/>
        <v>#DIV/0!</v>
      </c>
      <c r="AK78" s="401" t="e">
        <f t="shared" si="69"/>
        <v>#DIV/0!</v>
      </c>
      <c r="AL78" s="28" t="e">
        <f t="shared" si="69"/>
        <v>#DIV/0!</v>
      </c>
      <c r="AM78" s="28" t="e">
        <f t="shared" si="69"/>
        <v>#DIV/0!</v>
      </c>
      <c r="AN78" s="401" t="e">
        <f t="shared" si="69"/>
        <v>#DIV/0!</v>
      </c>
      <c r="AO78" s="383" t="e">
        <f t="shared" si="70"/>
        <v>#DIV/0!</v>
      </c>
      <c r="AP78" s="384" t="e">
        <f t="shared" si="70"/>
        <v>#DIV/0!</v>
      </c>
      <c r="AQ78" s="385" t="e">
        <f t="shared" si="70"/>
        <v>#DIV/0!</v>
      </c>
    </row>
    <row r="79" spans="1:43" ht="19.5" customHeight="1">
      <c r="A79" s="8"/>
      <c r="B79" s="19"/>
      <c r="C79" s="370"/>
      <c r="D79" s="374"/>
      <c r="E79" s="19"/>
      <c r="F79" s="368"/>
      <c r="G79" s="376"/>
      <c r="H79" s="344" t="e">
        <f t="shared" si="55"/>
        <v>#DIV/0!</v>
      </c>
      <c r="I79" s="322" t="e">
        <f t="shared" si="56"/>
        <v>#DIV/0!</v>
      </c>
      <c r="J79" s="398" t="e">
        <f t="shared" si="57"/>
        <v>#DIV/0!</v>
      </c>
      <c r="K79" s="322" t="e">
        <f t="shared" si="58"/>
        <v>#DIV/0!</v>
      </c>
      <c r="L79" s="322" t="e">
        <f t="shared" si="59"/>
        <v>#DIV/0!</v>
      </c>
      <c r="M79" s="398" t="e">
        <f t="shared" si="60"/>
        <v>#DIV/0!</v>
      </c>
      <c r="N79" s="393" t="e">
        <f t="shared" ref="N79:N80" si="83">(E79-B79)/B79</f>
        <v>#DIV/0!</v>
      </c>
      <c r="O79" s="394" t="e">
        <f t="shared" ref="O79:O80" si="84">(F79-C79)/C79</f>
        <v>#DIV/0!</v>
      </c>
      <c r="P79" s="385" t="e">
        <f t="shared" ref="P79:P80" si="85">(G79-D79)/D79</f>
        <v>#DIV/0!</v>
      </c>
      <c r="R79" s="400"/>
      <c r="S79" s="368"/>
      <c r="T79" s="373"/>
      <c r="U79" s="19"/>
      <c r="V79" s="119"/>
      <c r="W79" s="374"/>
      <c r="X79" s="344" t="e">
        <f t="shared" si="62"/>
        <v>#DIV/0!</v>
      </c>
      <c r="Y79" s="322" t="e">
        <f t="shared" si="63"/>
        <v>#DIV/0!</v>
      </c>
      <c r="Z79" s="398" t="e">
        <f t="shared" si="64"/>
        <v>#DIV/0!</v>
      </c>
      <c r="AA79" s="322" t="e">
        <f t="shared" si="65"/>
        <v>#DIV/0!</v>
      </c>
      <c r="AB79" s="322" t="e">
        <f t="shared" si="66"/>
        <v>#DIV/0!</v>
      </c>
      <c r="AC79" s="398" t="e">
        <f t="shared" si="67"/>
        <v>#DIV/0!</v>
      </c>
      <c r="AE79" s="393" t="e">
        <f t="shared" ref="AE79:AE80" si="86">(U79-R79)/R79</f>
        <v>#DIV/0!</v>
      </c>
      <c r="AF79" s="394" t="e">
        <f t="shared" ref="AF79:AF80" si="87">(V79-S79)/S79</f>
        <v>#DIV/0!</v>
      </c>
      <c r="AG79" s="385" t="e">
        <f t="shared" ref="AG79:AG80" si="88">(W79-T79)/T79</f>
        <v>#DIV/0!</v>
      </c>
      <c r="AI79" s="27" t="e">
        <f t="shared" ref="AI79" si="89">(R79/B79)*10</f>
        <v>#DIV/0!</v>
      </c>
      <c r="AJ79" s="28" t="e">
        <f t="shared" ref="AJ79" si="90">(S79/C79)*10</f>
        <v>#DIV/0!</v>
      </c>
      <c r="AK79" s="401" t="e">
        <f t="shared" ref="AK79" si="91">(T79/D79)*10</f>
        <v>#DIV/0!</v>
      </c>
      <c r="AL79" s="28" t="e">
        <f t="shared" si="69"/>
        <v>#DIV/0!</v>
      </c>
      <c r="AM79" s="28" t="e">
        <f t="shared" si="69"/>
        <v>#DIV/0!</v>
      </c>
      <c r="AN79" s="401" t="e">
        <f t="shared" si="69"/>
        <v>#DIV/0!</v>
      </c>
      <c r="AO79" s="383" t="e">
        <f t="shared" ref="AO79" si="92">(AL79-AI79)/AI79</f>
        <v>#DIV/0!</v>
      </c>
      <c r="AP79" s="384" t="e">
        <f t="shared" ref="AP79" si="93">(AM79-AJ79)/AJ79</f>
        <v>#DIV/0!</v>
      </c>
      <c r="AQ79" s="385" t="e">
        <f t="shared" ref="AQ79" si="94">(AN79-AK79)/AK79</f>
        <v>#DIV/0!</v>
      </c>
    </row>
    <row r="80" spans="1:43" ht="19.5" customHeight="1">
      <c r="A80" s="8"/>
      <c r="B80" s="19"/>
      <c r="C80" s="370"/>
      <c r="D80" s="374"/>
      <c r="E80" s="19"/>
      <c r="F80" s="368"/>
      <c r="G80" s="376"/>
      <c r="H80" s="344" t="e">
        <f t="shared" si="55"/>
        <v>#DIV/0!</v>
      </c>
      <c r="I80" s="322" t="e">
        <f t="shared" si="56"/>
        <v>#DIV/0!</v>
      </c>
      <c r="J80" s="398" t="e">
        <f t="shared" si="57"/>
        <v>#DIV/0!</v>
      </c>
      <c r="K80" s="322" t="e">
        <f t="shared" si="58"/>
        <v>#DIV/0!</v>
      </c>
      <c r="L80" s="322" t="e">
        <f t="shared" si="59"/>
        <v>#DIV/0!</v>
      </c>
      <c r="M80" s="398" t="e">
        <f t="shared" si="60"/>
        <v>#DIV/0!</v>
      </c>
      <c r="N80" s="393" t="e">
        <f t="shared" si="83"/>
        <v>#DIV/0!</v>
      </c>
      <c r="O80" s="394" t="e">
        <f t="shared" si="84"/>
        <v>#DIV/0!</v>
      </c>
      <c r="P80" s="385" t="e">
        <f t="shared" si="85"/>
        <v>#DIV/0!</v>
      </c>
      <c r="R80" s="400"/>
      <c r="S80" s="368"/>
      <c r="T80" s="373"/>
      <c r="U80" s="19"/>
      <c r="V80" s="119"/>
      <c r="W80" s="374"/>
      <c r="X80" s="344" t="e">
        <f t="shared" si="62"/>
        <v>#DIV/0!</v>
      </c>
      <c r="Y80" s="322" t="e">
        <f t="shared" si="63"/>
        <v>#DIV/0!</v>
      </c>
      <c r="Z80" s="398" t="e">
        <f t="shared" si="64"/>
        <v>#DIV/0!</v>
      </c>
      <c r="AA80" s="322" t="e">
        <f t="shared" si="65"/>
        <v>#DIV/0!</v>
      </c>
      <c r="AB80" s="322" t="e">
        <f t="shared" si="66"/>
        <v>#DIV/0!</v>
      </c>
      <c r="AC80" s="398" t="e">
        <f t="shared" si="67"/>
        <v>#DIV/0!</v>
      </c>
      <c r="AE80" s="393" t="e">
        <f t="shared" si="86"/>
        <v>#DIV/0!</v>
      </c>
      <c r="AF80" s="394" t="e">
        <f t="shared" si="87"/>
        <v>#DIV/0!</v>
      </c>
      <c r="AG80" s="385" t="e">
        <f t="shared" si="88"/>
        <v>#DIV/0!</v>
      </c>
      <c r="AI80" s="27" t="e">
        <f t="shared" si="69"/>
        <v>#DIV/0!</v>
      </c>
      <c r="AJ80" s="28" t="e">
        <f t="shared" si="69"/>
        <v>#DIV/0!</v>
      </c>
      <c r="AK80" s="401" t="e">
        <f t="shared" si="69"/>
        <v>#DIV/0!</v>
      </c>
      <c r="AL80" s="28" t="e">
        <f t="shared" si="69"/>
        <v>#DIV/0!</v>
      </c>
      <c r="AM80" s="28" t="e">
        <f t="shared" si="69"/>
        <v>#DIV/0!</v>
      </c>
      <c r="AN80" s="401" t="e">
        <f t="shared" si="69"/>
        <v>#DIV/0!</v>
      </c>
      <c r="AO80" s="383" t="e">
        <f t="shared" si="70"/>
        <v>#DIV/0!</v>
      </c>
      <c r="AP80" s="384" t="e">
        <f t="shared" si="70"/>
        <v>#DIV/0!</v>
      </c>
      <c r="AQ80" s="385" t="e">
        <f t="shared" si="70"/>
        <v>#DIV/0!</v>
      </c>
    </row>
    <row r="81" spans="1:43" ht="19.5" customHeight="1">
      <c r="A81" s="8"/>
      <c r="B81" s="19"/>
      <c r="C81" s="370"/>
      <c r="D81" s="374"/>
      <c r="E81" s="19"/>
      <c r="F81" s="368"/>
      <c r="G81" s="376"/>
      <c r="H81" s="344" t="e">
        <f t="shared" si="55"/>
        <v>#DIV/0!</v>
      </c>
      <c r="I81" s="322" t="e">
        <f t="shared" si="56"/>
        <v>#DIV/0!</v>
      </c>
      <c r="J81" s="398" t="e">
        <f t="shared" si="57"/>
        <v>#DIV/0!</v>
      </c>
      <c r="K81" s="322" t="e">
        <f t="shared" si="58"/>
        <v>#DIV/0!</v>
      </c>
      <c r="L81" s="322" t="e">
        <f t="shared" si="59"/>
        <v>#DIV/0!</v>
      </c>
      <c r="M81" s="398" t="e">
        <f t="shared" si="60"/>
        <v>#DIV/0!</v>
      </c>
      <c r="N81" s="393" t="e">
        <f t="shared" si="61"/>
        <v>#DIV/0!</v>
      </c>
      <c r="O81" s="394" t="e">
        <f t="shared" si="61"/>
        <v>#DIV/0!</v>
      </c>
      <c r="P81" s="385" t="e">
        <f t="shared" si="61"/>
        <v>#DIV/0!</v>
      </c>
      <c r="R81" s="400"/>
      <c r="S81" s="368"/>
      <c r="T81" s="373"/>
      <c r="U81" s="19"/>
      <c r="V81" s="119"/>
      <c r="W81" s="374"/>
      <c r="X81" s="344" t="e">
        <f t="shared" si="62"/>
        <v>#DIV/0!</v>
      </c>
      <c r="Y81" s="322" t="e">
        <f t="shared" si="63"/>
        <v>#DIV/0!</v>
      </c>
      <c r="Z81" s="398" t="e">
        <f t="shared" si="64"/>
        <v>#DIV/0!</v>
      </c>
      <c r="AA81" s="322" t="e">
        <f t="shared" si="65"/>
        <v>#DIV/0!</v>
      </c>
      <c r="AB81" s="322" t="e">
        <f t="shared" si="66"/>
        <v>#DIV/0!</v>
      </c>
      <c r="AC81" s="398" t="e">
        <f t="shared" si="67"/>
        <v>#DIV/0!</v>
      </c>
      <c r="AE81" s="393" t="e">
        <f t="shared" si="68"/>
        <v>#DIV/0!</v>
      </c>
      <c r="AF81" s="394" t="e">
        <f t="shared" si="68"/>
        <v>#DIV/0!</v>
      </c>
      <c r="AG81" s="385" t="e">
        <f t="shared" si="68"/>
        <v>#DIV/0!</v>
      </c>
      <c r="AI81" s="27" t="e">
        <f t="shared" si="69"/>
        <v>#DIV/0!</v>
      </c>
      <c r="AJ81" s="28" t="e">
        <f t="shared" si="69"/>
        <v>#DIV/0!</v>
      </c>
      <c r="AK81" s="401" t="e">
        <f t="shared" si="69"/>
        <v>#DIV/0!</v>
      </c>
      <c r="AL81" s="28" t="e">
        <f t="shared" si="69"/>
        <v>#DIV/0!</v>
      </c>
      <c r="AM81" s="28" t="e">
        <f t="shared" si="69"/>
        <v>#DIV/0!</v>
      </c>
      <c r="AN81" s="401" t="e">
        <f t="shared" si="69"/>
        <v>#DIV/0!</v>
      </c>
      <c r="AO81" s="383" t="e">
        <f t="shared" si="70"/>
        <v>#DIV/0!</v>
      </c>
      <c r="AP81" s="384" t="e">
        <f t="shared" si="70"/>
        <v>#DIV/0!</v>
      </c>
      <c r="AQ81" s="385" t="e">
        <f t="shared" si="70"/>
        <v>#DIV/0!</v>
      </c>
    </row>
    <row r="82" spans="1:43" ht="19.5" customHeight="1">
      <c r="A82" s="8"/>
      <c r="B82" s="19"/>
      <c r="C82" s="370"/>
      <c r="D82" s="374"/>
      <c r="E82" s="19"/>
      <c r="F82" s="368"/>
      <c r="G82" s="376"/>
      <c r="H82" s="344" t="e">
        <f t="shared" si="55"/>
        <v>#DIV/0!</v>
      </c>
      <c r="I82" s="322" t="e">
        <f t="shared" si="56"/>
        <v>#DIV/0!</v>
      </c>
      <c r="J82" s="398" t="e">
        <f t="shared" si="57"/>
        <v>#DIV/0!</v>
      </c>
      <c r="K82" s="322" t="e">
        <f t="shared" si="58"/>
        <v>#DIV/0!</v>
      </c>
      <c r="L82" s="322" t="e">
        <f t="shared" si="59"/>
        <v>#DIV/0!</v>
      </c>
      <c r="M82" s="398" t="e">
        <f t="shared" si="60"/>
        <v>#DIV/0!</v>
      </c>
      <c r="N82" s="393" t="e">
        <f t="shared" si="61"/>
        <v>#DIV/0!</v>
      </c>
      <c r="O82" s="394" t="e">
        <f t="shared" si="61"/>
        <v>#DIV/0!</v>
      </c>
      <c r="P82" s="385" t="e">
        <f t="shared" si="61"/>
        <v>#DIV/0!</v>
      </c>
      <c r="R82" s="400"/>
      <c r="S82" s="368"/>
      <c r="T82" s="373"/>
      <c r="U82" s="19"/>
      <c r="V82" s="119"/>
      <c r="W82" s="374"/>
      <c r="X82" s="344" t="e">
        <f t="shared" si="62"/>
        <v>#DIV/0!</v>
      </c>
      <c r="Y82" s="322" t="e">
        <f t="shared" si="63"/>
        <v>#DIV/0!</v>
      </c>
      <c r="Z82" s="398" t="e">
        <f t="shared" si="64"/>
        <v>#DIV/0!</v>
      </c>
      <c r="AA82" s="322" t="e">
        <f t="shared" si="65"/>
        <v>#DIV/0!</v>
      </c>
      <c r="AB82" s="322" t="e">
        <f t="shared" si="66"/>
        <v>#DIV/0!</v>
      </c>
      <c r="AC82" s="398" t="e">
        <f t="shared" si="67"/>
        <v>#DIV/0!</v>
      </c>
      <c r="AE82" s="393" t="e">
        <f t="shared" si="68"/>
        <v>#DIV/0!</v>
      </c>
      <c r="AF82" s="394" t="e">
        <f t="shared" si="68"/>
        <v>#DIV/0!</v>
      </c>
      <c r="AG82" s="385" t="e">
        <f t="shared" si="68"/>
        <v>#DIV/0!</v>
      </c>
      <c r="AI82" s="27" t="e">
        <f t="shared" si="69"/>
        <v>#DIV/0!</v>
      </c>
      <c r="AJ82" s="28" t="e">
        <f t="shared" si="69"/>
        <v>#DIV/0!</v>
      </c>
      <c r="AK82" s="401" t="e">
        <f t="shared" si="69"/>
        <v>#DIV/0!</v>
      </c>
      <c r="AL82" s="28" t="e">
        <f t="shared" si="69"/>
        <v>#DIV/0!</v>
      </c>
      <c r="AM82" s="28" t="e">
        <f t="shared" si="69"/>
        <v>#DIV/0!</v>
      </c>
      <c r="AN82" s="401" t="e">
        <f t="shared" si="69"/>
        <v>#DIV/0!</v>
      </c>
      <c r="AO82" s="383" t="e">
        <f t="shared" si="70"/>
        <v>#DIV/0!</v>
      </c>
      <c r="AP82" s="384" t="e">
        <f t="shared" si="70"/>
        <v>#DIV/0!</v>
      </c>
      <c r="AQ82" s="385" t="e">
        <f t="shared" si="70"/>
        <v>#DIV/0!</v>
      </c>
    </row>
    <row r="83" spans="1:43" ht="19.5" customHeight="1">
      <c r="A83" s="8"/>
      <c r="B83" s="19"/>
      <c r="C83" s="370"/>
      <c r="D83" s="374"/>
      <c r="E83" s="19"/>
      <c r="F83" s="368"/>
      <c r="G83" s="376"/>
      <c r="H83" s="344" t="e">
        <f t="shared" si="55"/>
        <v>#DIV/0!</v>
      </c>
      <c r="I83" s="322" t="e">
        <f t="shared" si="56"/>
        <v>#DIV/0!</v>
      </c>
      <c r="J83" s="398" t="e">
        <f t="shared" si="57"/>
        <v>#DIV/0!</v>
      </c>
      <c r="K83" s="322" t="e">
        <f t="shared" si="58"/>
        <v>#DIV/0!</v>
      </c>
      <c r="L83" s="322" t="e">
        <f t="shared" si="59"/>
        <v>#DIV/0!</v>
      </c>
      <c r="M83" s="398" t="e">
        <f t="shared" si="60"/>
        <v>#DIV/0!</v>
      </c>
      <c r="N83" s="393" t="e">
        <f t="shared" si="61"/>
        <v>#DIV/0!</v>
      </c>
      <c r="O83" s="394" t="e">
        <f t="shared" si="61"/>
        <v>#DIV/0!</v>
      </c>
      <c r="P83" s="385" t="e">
        <f t="shared" si="61"/>
        <v>#DIV/0!</v>
      </c>
      <c r="R83" s="400"/>
      <c r="S83" s="368"/>
      <c r="T83" s="373"/>
      <c r="U83" s="19"/>
      <c r="V83" s="119"/>
      <c r="W83" s="374"/>
      <c r="X83" s="344" t="e">
        <f t="shared" si="62"/>
        <v>#DIV/0!</v>
      </c>
      <c r="Y83" s="322" t="e">
        <f t="shared" si="63"/>
        <v>#DIV/0!</v>
      </c>
      <c r="Z83" s="398" t="e">
        <f t="shared" si="64"/>
        <v>#DIV/0!</v>
      </c>
      <c r="AA83" s="322" t="e">
        <f t="shared" si="65"/>
        <v>#DIV/0!</v>
      </c>
      <c r="AB83" s="322" t="e">
        <f t="shared" si="66"/>
        <v>#DIV/0!</v>
      </c>
      <c r="AC83" s="398" t="e">
        <f t="shared" si="67"/>
        <v>#DIV/0!</v>
      </c>
      <c r="AE83" s="393" t="e">
        <f t="shared" si="68"/>
        <v>#DIV/0!</v>
      </c>
      <c r="AF83" s="394" t="e">
        <f t="shared" si="68"/>
        <v>#DIV/0!</v>
      </c>
      <c r="AG83" s="385" t="e">
        <f t="shared" si="68"/>
        <v>#DIV/0!</v>
      </c>
      <c r="AI83" s="27" t="e">
        <f t="shared" si="69"/>
        <v>#DIV/0!</v>
      </c>
      <c r="AJ83" s="28" t="e">
        <f t="shared" si="69"/>
        <v>#DIV/0!</v>
      </c>
      <c r="AK83" s="401" t="e">
        <f t="shared" si="69"/>
        <v>#DIV/0!</v>
      </c>
      <c r="AL83" s="28" t="e">
        <f t="shared" si="69"/>
        <v>#DIV/0!</v>
      </c>
      <c r="AM83" s="28" t="e">
        <f t="shared" si="69"/>
        <v>#DIV/0!</v>
      </c>
      <c r="AN83" s="401" t="e">
        <f t="shared" si="69"/>
        <v>#DIV/0!</v>
      </c>
      <c r="AO83" s="383" t="e">
        <f>(AL83-AI83)/AI83</f>
        <v>#DIV/0!</v>
      </c>
      <c r="AP83" s="384" t="e">
        <f>(AM83-AJ83)/AJ83</f>
        <v>#DIV/0!</v>
      </c>
      <c r="AQ83" s="385" t="e">
        <f>(AN83-AK83)/AK83</f>
        <v>#DIV/0!</v>
      </c>
    </row>
    <row r="84" spans="1:43" ht="19.5" customHeight="1">
      <c r="A84" s="8"/>
      <c r="B84" s="19"/>
      <c r="C84" s="370"/>
      <c r="D84" s="374"/>
      <c r="E84" s="19"/>
      <c r="F84" s="368"/>
      <c r="G84" s="376"/>
      <c r="H84" s="344" t="e">
        <f t="shared" si="55"/>
        <v>#DIV/0!</v>
      </c>
      <c r="I84" s="322" t="e">
        <f t="shared" si="56"/>
        <v>#DIV/0!</v>
      </c>
      <c r="J84" s="398" t="e">
        <f t="shared" si="57"/>
        <v>#DIV/0!</v>
      </c>
      <c r="K84" s="322" t="e">
        <f t="shared" si="58"/>
        <v>#DIV/0!</v>
      </c>
      <c r="L84" s="322" t="e">
        <f t="shared" si="59"/>
        <v>#DIV/0!</v>
      </c>
      <c r="M84" s="398" t="e">
        <f t="shared" si="60"/>
        <v>#DIV/0!</v>
      </c>
      <c r="N84" s="393" t="e">
        <f t="shared" si="61"/>
        <v>#DIV/0!</v>
      </c>
      <c r="O84" s="394" t="e">
        <f t="shared" si="61"/>
        <v>#DIV/0!</v>
      </c>
      <c r="P84" s="385" t="e">
        <f t="shared" si="61"/>
        <v>#DIV/0!</v>
      </c>
      <c r="R84" s="400"/>
      <c r="S84" s="368"/>
      <c r="T84" s="373"/>
      <c r="U84" s="19"/>
      <c r="V84" s="119"/>
      <c r="W84" s="374"/>
      <c r="X84" s="344" t="e">
        <f t="shared" si="62"/>
        <v>#DIV/0!</v>
      </c>
      <c r="Y84" s="322" t="e">
        <f t="shared" si="63"/>
        <v>#DIV/0!</v>
      </c>
      <c r="Z84" s="398" t="e">
        <f t="shared" si="64"/>
        <v>#DIV/0!</v>
      </c>
      <c r="AA84" s="322" t="e">
        <f t="shared" si="65"/>
        <v>#DIV/0!</v>
      </c>
      <c r="AB84" s="322" t="e">
        <f t="shared" si="66"/>
        <v>#DIV/0!</v>
      </c>
      <c r="AC84" s="398" t="e">
        <f t="shared" si="67"/>
        <v>#DIV/0!</v>
      </c>
      <c r="AE84" s="393" t="e">
        <f t="shared" si="68"/>
        <v>#DIV/0!</v>
      </c>
      <c r="AF84" s="394" t="e">
        <f t="shared" si="68"/>
        <v>#DIV/0!</v>
      </c>
      <c r="AG84" s="385" t="e">
        <f t="shared" si="68"/>
        <v>#DIV/0!</v>
      </c>
      <c r="AI84" s="27" t="e">
        <f t="shared" si="69"/>
        <v>#DIV/0!</v>
      </c>
      <c r="AJ84" s="28" t="e">
        <f t="shared" si="69"/>
        <v>#DIV/0!</v>
      </c>
      <c r="AK84" s="401" t="e">
        <f t="shared" si="69"/>
        <v>#DIV/0!</v>
      </c>
      <c r="AL84" s="28" t="e">
        <f t="shared" si="69"/>
        <v>#DIV/0!</v>
      </c>
      <c r="AM84" s="28" t="e">
        <f t="shared" si="69"/>
        <v>#DIV/0!</v>
      </c>
      <c r="AN84" s="401" t="e">
        <f t="shared" si="69"/>
        <v>#DIV/0!</v>
      </c>
      <c r="AO84" s="383" t="e">
        <f t="shared" ref="AO84:AQ97" si="95">(AL84-AI84)/AI84</f>
        <v>#DIV/0!</v>
      </c>
      <c r="AP84" s="384" t="e">
        <f t="shared" si="95"/>
        <v>#DIV/0!</v>
      </c>
      <c r="AQ84" s="385" t="e">
        <f t="shared" si="95"/>
        <v>#DIV/0!</v>
      </c>
    </row>
    <row r="85" spans="1:43" ht="19.5" customHeight="1">
      <c r="A85" s="8"/>
      <c r="B85" s="19"/>
      <c r="C85" s="370"/>
      <c r="D85" s="374"/>
      <c r="E85" s="19"/>
      <c r="F85" s="368"/>
      <c r="G85" s="376"/>
      <c r="H85" s="344" t="e">
        <f t="shared" si="55"/>
        <v>#DIV/0!</v>
      </c>
      <c r="I85" s="322" t="e">
        <f t="shared" si="56"/>
        <v>#DIV/0!</v>
      </c>
      <c r="J85" s="398" t="e">
        <f t="shared" si="57"/>
        <v>#DIV/0!</v>
      </c>
      <c r="K85" s="322" t="e">
        <f t="shared" si="58"/>
        <v>#DIV/0!</v>
      </c>
      <c r="L85" s="322" t="e">
        <f t="shared" si="59"/>
        <v>#DIV/0!</v>
      </c>
      <c r="M85" s="398" t="e">
        <f t="shared" si="60"/>
        <v>#DIV/0!</v>
      </c>
      <c r="N85" s="393" t="e">
        <f t="shared" si="61"/>
        <v>#DIV/0!</v>
      </c>
      <c r="O85" s="394" t="e">
        <f t="shared" si="61"/>
        <v>#DIV/0!</v>
      </c>
      <c r="P85" s="385" t="e">
        <f t="shared" si="61"/>
        <v>#DIV/0!</v>
      </c>
      <c r="R85" s="400"/>
      <c r="S85" s="368"/>
      <c r="T85" s="373"/>
      <c r="U85" s="19"/>
      <c r="V85" s="119"/>
      <c r="W85" s="374"/>
      <c r="X85" s="344" t="e">
        <f t="shared" si="62"/>
        <v>#DIV/0!</v>
      </c>
      <c r="Y85" s="322" t="e">
        <f t="shared" si="63"/>
        <v>#DIV/0!</v>
      </c>
      <c r="Z85" s="398" t="e">
        <f t="shared" si="64"/>
        <v>#DIV/0!</v>
      </c>
      <c r="AA85" s="322" t="e">
        <f t="shared" si="65"/>
        <v>#DIV/0!</v>
      </c>
      <c r="AB85" s="322" t="e">
        <f t="shared" si="66"/>
        <v>#DIV/0!</v>
      </c>
      <c r="AC85" s="398" t="e">
        <f t="shared" si="67"/>
        <v>#DIV/0!</v>
      </c>
      <c r="AE85" s="393" t="e">
        <f t="shared" si="68"/>
        <v>#DIV/0!</v>
      </c>
      <c r="AF85" s="394" t="e">
        <f t="shared" si="68"/>
        <v>#DIV/0!</v>
      </c>
      <c r="AG85" s="385" t="e">
        <f t="shared" si="68"/>
        <v>#DIV/0!</v>
      </c>
      <c r="AI85" s="27" t="e">
        <f t="shared" si="69"/>
        <v>#DIV/0!</v>
      </c>
      <c r="AJ85" s="28" t="e">
        <f t="shared" si="69"/>
        <v>#DIV/0!</v>
      </c>
      <c r="AK85" s="401" t="e">
        <f t="shared" si="69"/>
        <v>#DIV/0!</v>
      </c>
      <c r="AL85" s="28" t="e">
        <f t="shared" si="69"/>
        <v>#DIV/0!</v>
      </c>
      <c r="AM85" s="28" t="e">
        <f t="shared" si="69"/>
        <v>#DIV/0!</v>
      </c>
      <c r="AN85" s="401" t="e">
        <f t="shared" si="69"/>
        <v>#DIV/0!</v>
      </c>
      <c r="AO85" s="383" t="e">
        <f t="shared" si="95"/>
        <v>#DIV/0!</v>
      </c>
      <c r="AP85" s="384" t="e">
        <f t="shared" si="95"/>
        <v>#DIV/0!</v>
      </c>
      <c r="AQ85" s="385" t="e">
        <f t="shared" si="95"/>
        <v>#DIV/0!</v>
      </c>
    </row>
    <row r="86" spans="1:43" ht="19.5" customHeight="1">
      <c r="A86" s="8"/>
      <c r="B86" s="19"/>
      <c r="C86" s="370"/>
      <c r="D86" s="374"/>
      <c r="E86" s="19"/>
      <c r="F86" s="368"/>
      <c r="G86" s="376"/>
      <c r="H86" s="344" t="e">
        <f t="shared" si="55"/>
        <v>#DIV/0!</v>
      </c>
      <c r="I86" s="322" t="e">
        <f t="shared" si="56"/>
        <v>#DIV/0!</v>
      </c>
      <c r="J86" s="398" t="e">
        <f t="shared" si="57"/>
        <v>#DIV/0!</v>
      </c>
      <c r="K86" s="322" t="e">
        <f t="shared" si="58"/>
        <v>#DIV/0!</v>
      </c>
      <c r="L86" s="322" t="e">
        <f t="shared" si="59"/>
        <v>#DIV/0!</v>
      </c>
      <c r="M86" s="398" t="e">
        <f t="shared" si="60"/>
        <v>#DIV/0!</v>
      </c>
      <c r="N86" s="393" t="e">
        <f t="shared" si="61"/>
        <v>#DIV/0!</v>
      </c>
      <c r="O86" s="394" t="e">
        <f t="shared" si="61"/>
        <v>#DIV/0!</v>
      </c>
      <c r="P86" s="385" t="e">
        <f t="shared" si="61"/>
        <v>#DIV/0!</v>
      </c>
      <c r="R86" s="400"/>
      <c r="S86" s="368"/>
      <c r="T86" s="373"/>
      <c r="U86" s="19"/>
      <c r="V86" s="119"/>
      <c r="W86" s="374"/>
      <c r="X86" s="344" t="e">
        <f t="shared" si="62"/>
        <v>#DIV/0!</v>
      </c>
      <c r="Y86" s="322" t="e">
        <f t="shared" si="63"/>
        <v>#DIV/0!</v>
      </c>
      <c r="Z86" s="398" t="e">
        <f t="shared" si="64"/>
        <v>#DIV/0!</v>
      </c>
      <c r="AA86" s="322" t="e">
        <f t="shared" si="65"/>
        <v>#DIV/0!</v>
      </c>
      <c r="AB86" s="322" t="e">
        <f t="shared" si="66"/>
        <v>#DIV/0!</v>
      </c>
      <c r="AC86" s="398" t="e">
        <f t="shared" si="67"/>
        <v>#DIV/0!</v>
      </c>
      <c r="AE86" s="393" t="e">
        <f t="shared" si="68"/>
        <v>#DIV/0!</v>
      </c>
      <c r="AF86" s="394" t="e">
        <f t="shared" si="68"/>
        <v>#DIV/0!</v>
      </c>
      <c r="AG86" s="385" t="e">
        <f t="shared" si="68"/>
        <v>#DIV/0!</v>
      </c>
      <c r="AI86" s="27" t="e">
        <f t="shared" si="69"/>
        <v>#DIV/0!</v>
      </c>
      <c r="AJ86" s="28" t="e">
        <f t="shared" si="69"/>
        <v>#DIV/0!</v>
      </c>
      <c r="AK86" s="401" t="e">
        <f t="shared" si="69"/>
        <v>#DIV/0!</v>
      </c>
      <c r="AL86" s="28" t="e">
        <f t="shared" si="69"/>
        <v>#DIV/0!</v>
      </c>
      <c r="AM86" s="28" t="e">
        <f t="shared" si="69"/>
        <v>#DIV/0!</v>
      </c>
      <c r="AN86" s="401" t="e">
        <f t="shared" si="69"/>
        <v>#DIV/0!</v>
      </c>
      <c r="AO86" s="383" t="e">
        <f t="shared" si="95"/>
        <v>#DIV/0!</v>
      </c>
      <c r="AP86" s="384" t="e">
        <f t="shared" si="95"/>
        <v>#DIV/0!</v>
      </c>
      <c r="AQ86" s="385" t="e">
        <f t="shared" si="95"/>
        <v>#DIV/0!</v>
      </c>
    </row>
    <row r="87" spans="1:43" ht="19.5" customHeight="1">
      <c r="A87" s="8"/>
      <c r="B87" s="19"/>
      <c r="C87" s="370"/>
      <c r="D87" s="374"/>
      <c r="E87" s="19"/>
      <c r="F87" s="368"/>
      <c r="G87" s="376"/>
      <c r="H87" s="344" t="e">
        <f t="shared" si="55"/>
        <v>#DIV/0!</v>
      </c>
      <c r="I87" s="322" t="e">
        <f t="shared" si="56"/>
        <v>#DIV/0!</v>
      </c>
      <c r="J87" s="398" t="e">
        <f t="shared" si="57"/>
        <v>#DIV/0!</v>
      </c>
      <c r="K87" s="322" t="e">
        <f t="shared" si="58"/>
        <v>#DIV/0!</v>
      </c>
      <c r="L87" s="322" t="e">
        <f t="shared" si="59"/>
        <v>#DIV/0!</v>
      </c>
      <c r="M87" s="398" t="e">
        <f t="shared" si="60"/>
        <v>#DIV/0!</v>
      </c>
      <c r="N87" s="393" t="e">
        <f t="shared" si="61"/>
        <v>#DIV/0!</v>
      </c>
      <c r="O87" s="394" t="e">
        <f t="shared" si="61"/>
        <v>#DIV/0!</v>
      </c>
      <c r="P87" s="385" t="e">
        <f t="shared" si="61"/>
        <v>#DIV/0!</v>
      </c>
      <c r="R87" s="400"/>
      <c r="S87" s="368"/>
      <c r="T87" s="373"/>
      <c r="U87" s="19"/>
      <c r="V87" s="119"/>
      <c r="W87" s="374"/>
      <c r="X87" s="344" t="e">
        <f t="shared" si="62"/>
        <v>#DIV/0!</v>
      </c>
      <c r="Y87" s="322" t="e">
        <f t="shared" si="63"/>
        <v>#DIV/0!</v>
      </c>
      <c r="Z87" s="398" t="e">
        <f t="shared" si="64"/>
        <v>#DIV/0!</v>
      </c>
      <c r="AA87" s="322" t="e">
        <f t="shared" si="65"/>
        <v>#DIV/0!</v>
      </c>
      <c r="AB87" s="322" t="e">
        <f t="shared" si="66"/>
        <v>#DIV/0!</v>
      </c>
      <c r="AC87" s="398" t="e">
        <f t="shared" si="67"/>
        <v>#DIV/0!</v>
      </c>
      <c r="AE87" s="393" t="e">
        <f t="shared" si="68"/>
        <v>#DIV/0!</v>
      </c>
      <c r="AF87" s="394" t="e">
        <f t="shared" si="68"/>
        <v>#DIV/0!</v>
      </c>
      <c r="AG87" s="385" t="e">
        <f t="shared" si="68"/>
        <v>#DIV/0!</v>
      </c>
      <c r="AI87" s="27" t="e">
        <f t="shared" si="69"/>
        <v>#DIV/0!</v>
      </c>
      <c r="AJ87" s="28" t="e">
        <f t="shared" si="69"/>
        <v>#DIV/0!</v>
      </c>
      <c r="AK87" s="401" t="e">
        <f t="shared" si="69"/>
        <v>#DIV/0!</v>
      </c>
      <c r="AL87" s="28" t="e">
        <f t="shared" si="69"/>
        <v>#DIV/0!</v>
      </c>
      <c r="AM87" s="28" t="e">
        <f t="shared" si="69"/>
        <v>#DIV/0!</v>
      </c>
      <c r="AN87" s="401" t="e">
        <f t="shared" si="69"/>
        <v>#DIV/0!</v>
      </c>
      <c r="AO87" s="383" t="e">
        <f t="shared" si="95"/>
        <v>#DIV/0!</v>
      </c>
      <c r="AP87" s="384" t="e">
        <f t="shared" si="95"/>
        <v>#DIV/0!</v>
      </c>
      <c r="AQ87" s="385" t="e">
        <f t="shared" si="95"/>
        <v>#DIV/0!</v>
      </c>
    </row>
    <row r="88" spans="1:43" ht="19.5" customHeight="1">
      <c r="A88" s="8"/>
      <c r="B88" s="19"/>
      <c r="C88" s="370"/>
      <c r="D88" s="374"/>
      <c r="E88" s="19"/>
      <c r="F88" s="368"/>
      <c r="G88" s="376"/>
      <c r="H88" s="344" t="e">
        <f t="shared" si="55"/>
        <v>#DIV/0!</v>
      </c>
      <c r="I88" s="322" t="e">
        <f t="shared" si="56"/>
        <v>#DIV/0!</v>
      </c>
      <c r="J88" s="398" t="e">
        <f t="shared" si="57"/>
        <v>#DIV/0!</v>
      </c>
      <c r="K88" s="322" t="e">
        <f t="shared" si="58"/>
        <v>#DIV/0!</v>
      </c>
      <c r="L88" s="322" t="e">
        <f t="shared" si="59"/>
        <v>#DIV/0!</v>
      </c>
      <c r="M88" s="398" t="e">
        <f t="shared" si="60"/>
        <v>#DIV/0!</v>
      </c>
      <c r="N88" s="393" t="e">
        <f t="shared" si="61"/>
        <v>#DIV/0!</v>
      </c>
      <c r="O88" s="394" t="e">
        <f t="shared" si="61"/>
        <v>#DIV/0!</v>
      </c>
      <c r="P88" s="385" t="e">
        <f t="shared" si="61"/>
        <v>#DIV/0!</v>
      </c>
      <c r="R88" s="400"/>
      <c r="S88" s="368"/>
      <c r="T88" s="373"/>
      <c r="U88" s="19"/>
      <c r="V88" s="119"/>
      <c r="W88" s="374"/>
      <c r="X88" s="344" t="e">
        <f t="shared" si="62"/>
        <v>#DIV/0!</v>
      </c>
      <c r="Y88" s="322" t="e">
        <f t="shared" si="63"/>
        <v>#DIV/0!</v>
      </c>
      <c r="Z88" s="398" t="e">
        <f t="shared" si="64"/>
        <v>#DIV/0!</v>
      </c>
      <c r="AA88" s="322" t="e">
        <f t="shared" si="65"/>
        <v>#DIV/0!</v>
      </c>
      <c r="AB88" s="322" t="e">
        <f t="shared" si="66"/>
        <v>#DIV/0!</v>
      </c>
      <c r="AC88" s="398" t="e">
        <f t="shared" si="67"/>
        <v>#DIV/0!</v>
      </c>
      <c r="AE88" s="393" t="e">
        <f t="shared" si="68"/>
        <v>#DIV/0!</v>
      </c>
      <c r="AF88" s="394" t="e">
        <f t="shared" si="68"/>
        <v>#DIV/0!</v>
      </c>
      <c r="AG88" s="385" t="e">
        <f t="shared" si="68"/>
        <v>#DIV/0!</v>
      </c>
      <c r="AI88" s="27" t="e">
        <f t="shared" si="69"/>
        <v>#DIV/0!</v>
      </c>
      <c r="AJ88" s="28" t="e">
        <f t="shared" si="69"/>
        <v>#DIV/0!</v>
      </c>
      <c r="AK88" s="401" t="e">
        <f t="shared" si="69"/>
        <v>#DIV/0!</v>
      </c>
      <c r="AL88" s="28" t="e">
        <f t="shared" si="69"/>
        <v>#DIV/0!</v>
      </c>
      <c r="AM88" s="28" t="e">
        <f t="shared" si="69"/>
        <v>#DIV/0!</v>
      </c>
      <c r="AN88" s="401" t="e">
        <f t="shared" si="69"/>
        <v>#DIV/0!</v>
      </c>
      <c r="AO88" s="383" t="e">
        <f t="shared" si="95"/>
        <v>#DIV/0!</v>
      </c>
      <c r="AP88" s="384" t="e">
        <f t="shared" si="95"/>
        <v>#DIV/0!</v>
      </c>
      <c r="AQ88" s="385" t="e">
        <f t="shared" si="95"/>
        <v>#DIV/0!</v>
      </c>
    </row>
    <row r="89" spans="1:43" ht="19.5" customHeight="1">
      <c r="A89" s="8"/>
      <c r="B89" s="19"/>
      <c r="C89" s="370"/>
      <c r="D89" s="374"/>
      <c r="E89" s="19"/>
      <c r="F89" s="368"/>
      <c r="G89" s="376"/>
      <c r="H89" s="344" t="e">
        <f t="shared" si="55"/>
        <v>#DIV/0!</v>
      </c>
      <c r="I89" s="322" t="e">
        <f t="shared" si="56"/>
        <v>#DIV/0!</v>
      </c>
      <c r="J89" s="398" t="e">
        <f t="shared" si="57"/>
        <v>#DIV/0!</v>
      </c>
      <c r="K89" s="322" t="e">
        <f t="shared" si="58"/>
        <v>#DIV/0!</v>
      </c>
      <c r="L89" s="322" t="e">
        <f t="shared" si="59"/>
        <v>#DIV/0!</v>
      </c>
      <c r="M89" s="398" t="e">
        <f t="shared" si="60"/>
        <v>#DIV/0!</v>
      </c>
      <c r="N89" s="393" t="e">
        <f t="shared" si="61"/>
        <v>#DIV/0!</v>
      </c>
      <c r="O89" s="394" t="e">
        <f t="shared" si="61"/>
        <v>#DIV/0!</v>
      </c>
      <c r="P89" s="385" t="e">
        <f t="shared" si="61"/>
        <v>#DIV/0!</v>
      </c>
      <c r="R89" s="400"/>
      <c r="S89" s="368"/>
      <c r="T89" s="373"/>
      <c r="U89" s="19"/>
      <c r="V89" s="119"/>
      <c r="W89" s="374"/>
      <c r="X89" s="344" t="e">
        <f t="shared" si="62"/>
        <v>#DIV/0!</v>
      </c>
      <c r="Y89" s="322" t="e">
        <f t="shared" si="63"/>
        <v>#DIV/0!</v>
      </c>
      <c r="Z89" s="398" t="e">
        <f t="shared" si="64"/>
        <v>#DIV/0!</v>
      </c>
      <c r="AA89" s="322" t="e">
        <f t="shared" si="65"/>
        <v>#DIV/0!</v>
      </c>
      <c r="AB89" s="322" t="e">
        <f t="shared" si="66"/>
        <v>#DIV/0!</v>
      </c>
      <c r="AC89" s="398" t="e">
        <f t="shared" si="67"/>
        <v>#DIV/0!</v>
      </c>
      <c r="AE89" s="393" t="e">
        <f t="shared" si="68"/>
        <v>#DIV/0!</v>
      </c>
      <c r="AF89" s="394" t="e">
        <f t="shared" si="68"/>
        <v>#DIV/0!</v>
      </c>
      <c r="AG89" s="385" t="e">
        <f t="shared" si="68"/>
        <v>#DIV/0!</v>
      </c>
      <c r="AI89" s="27" t="e">
        <f t="shared" si="69"/>
        <v>#DIV/0!</v>
      </c>
      <c r="AJ89" s="28" t="e">
        <f t="shared" si="69"/>
        <v>#DIV/0!</v>
      </c>
      <c r="AK89" s="401" t="e">
        <f t="shared" si="69"/>
        <v>#DIV/0!</v>
      </c>
      <c r="AL89" s="28" t="e">
        <f t="shared" si="69"/>
        <v>#DIV/0!</v>
      </c>
      <c r="AM89" s="28" t="e">
        <f t="shared" si="69"/>
        <v>#DIV/0!</v>
      </c>
      <c r="AN89" s="401" t="e">
        <f t="shared" si="69"/>
        <v>#DIV/0!</v>
      </c>
      <c r="AO89" s="383" t="e">
        <f t="shared" si="95"/>
        <v>#DIV/0!</v>
      </c>
      <c r="AP89" s="384" t="e">
        <f t="shared" si="95"/>
        <v>#DIV/0!</v>
      </c>
      <c r="AQ89" s="385" t="e">
        <f t="shared" si="95"/>
        <v>#DIV/0!</v>
      </c>
    </row>
    <row r="90" spans="1:43" ht="19.5" customHeight="1">
      <c r="A90" s="8"/>
      <c r="B90" s="19"/>
      <c r="C90" s="370"/>
      <c r="D90" s="374"/>
      <c r="E90" s="19"/>
      <c r="F90" s="368"/>
      <c r="G90" s="376"/>
      <c r="H90" s="344" t="e">
        <f t="shared" si="55"/>
        <v>#DIV/0!</v>
      </c>
      <c r="I90" s="322" t="e">
        <f t="shared" si="56"/>
        <v>#DIV/0!</v>
      </c>
      <c r="J90" s="398" t="e">
        <f t="shared" si="57"/>
        <v>#DIV/0!</v>
      </c>
      <c r="K90" s="322" t="e">
        <f t="shared" si="58"/>
        <v>#DIV/0!</v>
      </c>
      <c r="L90" s="322" t="e">
        <f t="shared" si="59"/>
        <v>#DIV/0!</v>
      </c>
      <c r="M90" s="398" t="e">
        <f t="shared" si="60"/>
        <v>#DIV/0!</v>
      </c>
      <c r="N90" s="393" t="e">
        <f t="shared" si="61"/>
        <v>#DIV/0!</v>
      </c>
      <c r="O90" s="394" t="e">
        <f t="shared" si="61"/>
        <v>#DIV/0!</v>
      </c>
      <c r="P90" s="385" t="e">
        <f t="shared" si="61"/>
        <v>#DIV/0!</v>
      </c>
      <c r="R90" s="400"/>
      <c r="S90" s="368"/>
      <c r="T90" s="373"/>
      <c r="U90" s="19"/>
      <c r="V90" s="119"/>
      <c r="W90" s="374"/>
      <c r="X90" s="344" t="e">
        <f t="shared" si="62"/>
        <v>#DIV/0!</v>
      </c>
      <c r="Y90" s="322" t="e">
        <f t="shared" si="63"/>
        <v>#DIV/0!</v>
      </c>
      <c r="Z90" s="398" t="e">
        <f t="shared" si="64"/>
        <v>#DIV/0!</v>
      </c>
      <c r="AA90" s="322" t="e">
        <f t="shared" si="65"/>
        <v>#DIV/0!</v>
      </c>
      <c r="AB90" s="322" t="e">
        <f t="shared" si="66"/>
        <v>#DIV/0!</v>
      </c>
      <c r="AC90" s="398" t="e">
        <f t="shared" si="67"/>
        <v>#DIV/0!</v>
      </c>
      <c r="AE90" s="393" t="e">
        <f t="shared" si="68"/>
        <v>#DIV/0!</v>
      </c>
      <c r="AF90" s="394" t="e">
        <f t="shared" si="68"/>
        <v>#DIV/0!</v>
      </c>
      <c r="AG90" s="385" t="e">
        <f t="shared" si="68"/>
        <v>#DIV/0!</v>
      </c>
      <c r="AI90" s="27" t="e">
        <f t="shared" si="69"/>
        <v>#DIV/0!</v>
      </c>
      <c r="AJ90" s="28" t="e">
        <f t="shared" si="69"/>
        <v>#DIV/0!</v>
      </c>
      <c r="AK90" s="401" t="e">
        <f t="shared" si="69"/>
        <v>#DIV/0!</v>
      </c>
      <c r="AL90" s="28" t="e">
        <f t="shared" si="69"/>
        <v>#DIV/0!</v>
      </c>
      <c r="AM90" s="28" t="e">
        <f t="shared" si="69"/>
        <v>#DIV/0!</v>
      </c>
      <c r="AN90" s="401" t="e">
        <f t="shared" si="69"/>
        <v>#DIV/0!</v>
      </c>
      <c r="AO90" s="383" t="e">
        <f t="shared" si="95"/>
        <v>#DIV/0!</v>
      </c>
      <c r="AP90" s="384" t="e">
        <f t="shared" si="95"/>
        <v>#DIV/0!</v>
      </c>
      <c r="AQ90" s="385" t="e">
        <f t="shared" si="95"/>
        <v>#DIV/0!</v>
      </c>
    </row>
    <row r="91" spans="1:43" ht="19.5" customHeight="1">
      <c r="A91" s="8"/>
      <c r="B91" s="19"/>
      <c r="C91" s="370"/>
      <c r="D91" s="374"/>
      <c r="E91" s="19"/>
      <c r="F91" s="368"/>
      <c r="G91" s="376"/>
      <c r="H91" s="344" t="e">
        <f t="shared" si="55"/>
        <v>#DIV/0!</v>
      </c>
      <c r="I91" s="322" t="e">
        <f t="shared" si="56"/>
        <v>#DIV/0!</v>
      </c>
      <c r="J91" s="398" t="e">
        <f t="shared" si="57"/>
        <v>#DIV/0!</v>
      </c>
      <c r="K91" s="322" t="e">
        <f t="shared" si="58"/>
        <v>#DIV/0!</v>
      </c>
      <c r="L91" s="322" t="e">
        <f t="shared" si="59"/>
        <v>#DIV/0!</v>
      </c>
      <c r="M91" s="398" t="e">
        <f t="shared" si="60"/>
        <v>#DIV/0!</v>
      </c>
      <c r="N91" s="393" t="e">
        <f t="shared" si="61"/>
        <v>#DIV/0!</v>
      </c>
      <c r="O91" s="394" t="e">
        <f t="shared" si="61"/>
        <v>#DIV/0!</v>
      </c>
      <c r="P91" s="385" t="e">
        <f t="shared" si="61"/>
        <v>#DIV/0!</v>
      </c>
      <c r="R91" s="400"/>
      <c r="S91" s="368"/>
      <c r="T91" s="373"/>
      <c r="U91" s="19"/>
      <c r="V91" s="119"/>
      <c r="W91" s="374"/>
      <c r="X91" s="344" t="e">
        <f t="shared" si="62"/>
        <v>#DIV/0!</v>
      </c>
      <c r="Y91" s="322" t="e">
        <f t="shared" si="63"/>
        <v>#DIV/0!</v>
      </c>
      <c r="Z91" s="398" t="e">
        <f t="shared" si="64"/>
        <v>#DIV/0!</v>
      </c>
      <c r="AA91" s="322" t="e">
        <f t="shared" si="65"/>
        <v>#DIV/0!</v>
      </c>
      <c r="AB91" s="322" t="e">
        <f t="shared" si="66"/>
        <v>#DIV/0!</v>
      </c>
      <c r="AC91" s="398" t="e">
        <f t="shared" si="67"/>
        <v>#DIV/0!</v>
      </c>
      <c r="AE91" s="393" t="e">
        <f t="shared" si="68"/>
        <v>#DIV/0!</v>
      </c>
      <c r="AF91" s="394" t="e">
        <f t="shared" si="68"/>
        <v>#DIV/0!</v>
      </c>
      <c r="AG91" s="385" t="e">
        <f t="shared" si="68"/>
        <v>#DIV/0!</v>
      </c>
      <c r="AI91" s="27" t="e">
        <f t="shared" si="69"/>
        <v>#DIV/0!</v>
      </c>
      <c r="AJ91" s="28" t="e">
        <f t="shared" si="69"/>
        <v>#DIV/0!</v>
      </c>
      <c r="AK91" s="401" t="e">
        <f t="shared" si="69"/>
        <v>#DIV/0!</v>
      </c>
      <c r="AL91" s="28" t="e">
        <f t="shared" si="69"/>
        <v>#DIV/0!</v>
      </c>
      <c r="AM91" s="28" t="e">
        <f t="shared" si="69"/>
        <v>#DIV/0!</v>
      </c>
      <c r="AN91" s="401" t="e">
        <f t="shared" si="69"/>
        <v>#DIV/0!</v>
      </c>
      <c r="AO91" s="383" t="e">
        <f t="shared" si="95"/>
        <v>#DIV/0!</v>
      </c>
      <c r="AP91" s="384" t="e">
        <f t="shared" si="95"/>
        <v>#DIV/0!</v>
      </c>
      <c r="AQ91" s="385" t="e">
        <f t="shared" si="95"/>
        <v>#DIV/0!</v>
      </c>
    </row>
    <row r="92" spans="1:43" ht="19.5" customHeight="1">
      <c r="A92" s="8"/>
      <c r="B92" s="19"/>
      <c r="C92" s="370"/>
      <c r="D92" s="374"/>
      <c r="E92" s="19"/>
      <c r="F92" s="368"/>
      <c r="G92" s="376"/>
      <c r="H92" s="344" t="e">
        <f t="shared" si="55"/>
        <v>#DIV/0!</v>
      </c>
      <c r="I92" s="322" t="e">
        <f t="shared" si="56"/>
        <v>#DIV/0!</v>
      </c>
      <c r="J92" s="398" t="e">
        <f t="shared" si="57"/>
        <v>#DIV/0!</v>
      </c>
      <c r="K92" s="322" t="e">
        <f t="shared" si="58"/>
        <v>#DIV/0!</v>
      </c>
      <c r="L92" s="322" t="e">
        <f t="shared" si="59"/>
        <v>#DIV/0!</v>
      </c>
      <c r="M92" s="398" t="e">
        <f t="shared" si="60"/>
        <v>#DIV/0!</v>
      </c>
      <c r="N92" s="393" t="e">
        <f t="shared" si="61"/>
        <v>#DIV/0!</v>
      </c>
      <c r="O92" s="394" t="e">
        <f t="shared" si="61"/>
        <v>#DIV/0!</v>
      </c>
      <c r="P92" s="385" t="e">
        <f t="shared" si="61"/>
        <v>#DIV/0!</v>
      </c>
      <c r="R92" s="400"/>
      <c r="S92" s="368"/>
      <c r="T92" s="373"/>
      <c r="U92" s="19"/>
      <c r="V92" s="119"/>
      <c r="W92" s="374"/>
      <c r="X92" s="344" t="e">
        <f t="shared" si="62"/>
        <v>#DIV/0!</v>
      </c>
      <c r="Y92" s="322" t="e">
        <f t="shared" si="63"/>
        <v>#DIV/0!</v>
      </c>
      <c r="Z92" s="398" t="e">
        <f t="shared" si="64"/>
        <v>#DIV/0!</v>
      </c>
      <c r="AA92" s="322" t="e">
        <f t="shared" si="65"/>
        <v>#DIV/0!</v>
      </c>
      <c r="AB92" s="322" t="e">
        <f t="shared" si="66"/>
        <v>#DIV/0!</v>
      </c>
      <c r="AC92" s="398" t="e">
        <f t="shared" si="67"/>
        <v>#DIV/0!</v>
      </c>
      <c r="AE92" s="393" t="e">
        <f t="shared" si="68"/>
        <v>#DIV/0!</v>
      </c>
      <c r="AF92" s="394" t="e">
        <f t="shared" si="68"/>
        <v>#DIV/0!</v>
      </c>
      <c r="AG92" s="385" t="e">
        <f t="shared" si="68"/>
        <v>#DIV/0!</v>
      </c>
      <c r="AI92" s="27" t="e">
        <f t="shared" si="69"/>
        <v>#DIV/0!</v>
      </c>
      <c r="AJ92" s="28" t="e">
        <f t="shared" si="69"/>
        <v>#DIV/0!</v>
      </c>
      <c r="AK92" s="401" t="e">
        <f t="shared" si="69"/>
        <v>#DIV/0!</v>
      </c>
      <c r="AL92" s="28" t="e">
        <f t="shared" si="69"/>
        <v>#DIV/0!</v>
      </c>
      <c r="AM92" s="28"/>
      <c r="AN92" s="401" t="e">
        <f t="shared" si="69"/>
        <v>#DIV/0!</v>
      </c>
      <c r="AO92" s="383" t="e">
        <f t="shared" si="95"/>
        <v>#DIV/0!</v>
      </c>
      <c r="AP92" s="384" t="e">
        <f t="shared" si="95"/>
        <v>#DIV/0!</v>
      </c>
      <c r="AQ92" s="385" t="e">
        <f t="shared" si="95"/>
        <v>#DIV/0!</v>
      </c>
    </row>
    <row r="93" spans="1:43" ht="19.5" customHeight="1">
      <c r="A93" s="8"/>
      <c r="B93" s="19"/>
      <c r="C93" s="370"/>
      <c r="D93" s="374"/>
      <c r="E93" s="19"/>
      <c r="F93" s="368"/>
      <c r="G93" s="376"/>
      <c r="H93" s="344" t="e">
        <f t="shared" si="55"/>
        <v>#DIV/0!</v>
      </c>
      <c r="I93" s="322" t="e">
        <f t="shared" si="56"/>
        <v>#DIV/0!</v>
      </c>
      <c r="J93" s="398" t="e">
        <f t="shared" si="57"/>
        <v>#DIV/0!</v>
      </c>
      <c r="K93" s="322" t="e">
        <f t="shared" si="58"/>
        <v>#DIV/0!</v>
      </c>
      <c r="L93" s="322" t="e">
        <f t="shared" si="59"/>
        <v>#DIV/0!</v>
      </c>
      <c r="M93" s="398" t="e">
        <f t="shared" si="60"/>
        <v>#DIV/0!</v>
      </c>
      <c r="N93" s="393" t="e">
        <f t="shared" si="61"/>
        <v>#DIV/0!</v>
      </c>
      <c r="O93" s="394" t="e">
        <f t="shared" si="61"/>
        <v>#DIV/0!</v>
      </c>
      <c r="P93" s="385" t="e">
        <f t="shared" si="61"/>
        <v>#DIV/0!</v>
      </c>
      <c r="R93" s="400"/>
      <c r="S93" s="368"/>
      <c r="T93" s="373"/>
      <c r="U93" s="19"/>
      <c r="V93" s="119"/>
      <c r="W93" s="374"/>
      <c r="X93" s="344" t="e">
        <f t="shared" si="62"/>
        <v>#DIV/0!</v>
      </c>
      <c r="Y93" s="322" t="e">
        <f t="shared" si="63"/>
        <v>#DIV/0!</v>
      </c>
      <c r="Z93" s="398" t="e">
        <f t="shared" si="64"/>
        <v>#DIV/0!</v>
      </c>
      <c r="AA93" s="322" t="e">
        <f t="shared" si="65"/>
        <v>#DIV/0!</v>
      </c>
      <c r="AB93" s="322" t="e">
        <f t="shared" si="66"/>
        <v>#DIV/0!</v>
      </c>
      <c r="AC93" s="398" t="e">
        <f t="shared" si="67"/>
        <v>#DIV/0!</v>
      </c>
      <c r="AE93" s="393" t="e">
        <f t="shared" si="68"/>
        <v>#DIV/0!</v>
      </c>
      <c r="AF93" s="394" t="e">
        <f t="shared" si="68"/>
        <v>#DIV/0!</v>
      </c>
      <c r="AG93" s="385" t="e">
        <f t="shared" si="68"/>
        <v>#DIV/0!</v>
      </c>
      <c r="AI93" s="27" t="e">
        <f t="shared" si="69"/>
        <v>#DIV/0!</v>
      </c>
      <c r="AJ93" s="28" t="e">
        <f t="shared" si="69"/>
        <v>#DIV/0!</v>
      </c>
      <c r="AK93" s="401" t="e">
        <f t="shared" si="69"/>
        <v>#DIV/0!</v>
      </c>
      <c r="AL93" s="28" t="e">
        <f t="shared" si="69"/>
        <v>#DIV/0!</v>
      </c>
      <c r="AM93" s="28" t="e">
        <f t="shared" si="69"/>
        <v>#DIV/0!</v>
      </c>
      <c r="AN93" s="401" t="e">
        <f t="shared" si="69"/>
        <v>#DIV/0!</v>
      </c>
      <c r="AO93" s="383" t="e">
        <f t="shared" si="95"/>
        <v>#DIV/0!</v>
      </c>
      <c r="AP93" s="384" t="e">
        <f t="shared" si="95"/>
        <v>#DIV/0!</v>
      </c>
      <c r="AQ93" s="385" t="e">
        <f t="shared" si="95"/>
        <v>#DIV/0!</v>
      </c>
    </row>
    <row r="94" spans="1:43" ht="19.5" customHeight="1">
      <c r="A94" s="8"/>
      <c r="B94" s="19"/>
      <c r="C94" s="370"/>
      <c r="D94" s="374"/>
      <c r="E94" s="19"/>
      <c r="F94" s="368"/>
      <c r="G94" s="376"/>
      <c r="H94" s="344" t="e">
        <f t="shared" si="55"/>
        <v>#DIV/0!</v>
      </c>
      <c r="I94" s="322" t="e">
        <f t="shared" si="56"/>
        <v>#DIV/0!</v>
      </c>
      <c r="J94" s="398" t="e">
        <f t="shared" si="57"/>
        <v>#DIV/0!</v>
      </c>
      <c r="K94" s="322" t="e">
        <f t="shared" si="58"/>
        <v>#DIV/0!</v>
      </c>
      <c r="L94" s="322" t="e">
        <f t="shared" si="59"/>
        <v>#DIV/0!</v>
      </c>
      <c r="M94" s="398" t="e">
        <f t="shared" si="60"/>
        <v>#DIV/0!</v>
      </c>
      <c r="N94" s="393" t="e">
        <f t="shared" si="61"/>
        <v>#DIV/0!</v>
      </c>
      <c r="O94" s="394" t="e">
        <f t="shared" si="61"/>
        <v>#DIV/0!</v>
      </c>
      <c r="P94" s="385" t="e">
        <f t="shared" si="61"/>
        <v>#DIV/0!</v>
      </c>
      <c r="R94" s="400"/>
      <c r="S94" s="368"/>
      <c r="T94" s="373"/>
      <c r="U94" s="19"/>
      <c r="V94" s="119"/>
      <c r="W94" s="374"/>
      <c r="X94" s="344" t="e">
        <f t="shared" si="62"/>
        <v>#DIV/0!</v>
      </c>
      <c r="Y94" s="322" t="e">
        <f t="shared" si="63"/>
        <v>#DIV/0!</v>
      </c>
      <c r="Z94" s="398" t="e">
        <f t="shared" si="64"/>
        <v>#DIV/0!</v>
      </c>
      <c r="AA94" s="322" t="e">
        <f t="shared" si="65"/>
        <v>#DIV/0!</v>
      </c>
      <c r="AB94" s="322" t="e">
        <f t="shared" si="66"/>
        <v>#DIV/0!</v>
      </c>
      <c r="AC94" s="398" t="e">
        <f t="shared" si="67"/>
        <v>#DIV/0!</v>
      </c>
      <c r="AE94" s="393" t="e">
        <f t="shared" si="68"/>
        <v>#DIV/0!</v>
      </c>
      <c r="AF94" s="394" t="e">
        <f t="shared" si="68"/>
        <v>#DIV/0!</v>
      </c>
      <c r="AG94" s="385" t="e">
        <f t="shared" si="68"/>
        <v>#DIV/0!</v>
      </c>
      <c r="AI94" s="27" t="e">
        <f t="shared" si="69"/>
        <v>#DIV/0!</v>
      </c>
      <c r="AJ94" s="28" t="e">
        <f t="shared" si="69"/>
        <v>#DIV/0!</v>
      </c>
      <c r="AK94" s="401" t="e">
        <f t="shared" si="69"/>
        <v>#DIV/0!</v>
      </c>
      <c r="AL94" s="28" t="e">
        <f t="shared" si="69"/>
        <v>#DIV/0!</v>
      </c>
      <c r="AM94" s="28" t="e">
        <f t="shared" si="69"/>
        <v>#DIV/0!</v>
      </c>
      <c r="AN94" s="401" t="e">
        <f t="shared" si="69"/>
        <v>#DIV/0!</v>
      </c>
      <c r="AO94" s="383" t="e">
        <f t="shared" si="95"/>
        <v>#DIV/0!</v>
      </c>
      <c r="AP94" s="384" t="e">
        <f t="shared" si="95"/>
        <v>#DIV/0!</v>
      </c>
      <c r="AQ94" s="385" t="e">
        <f t="shared" si="95"/>
        <v>#DIV/0!</v>
      </c>
    </row>
    <row r="95" spans="1:43" ht="19.5" customHeight="1">
      <c r="A95" s="8"/>
      <c r="B95" s="19"/>
      <c r="C95" s="370"/>
      <c r="D95" s="374"/>
      <c r="E95" s="19"/>
      <c r="F95" s="368"/>
      <c r="G95" s="376"/>
      <c r="H95" s="344" t="e">
        <f t="shared" si="55"/>
        <v>#DIV/0!</v>
      </c>
      <c r="I95" s="322" t="e">
        <f t="shared" si="56"/>
        <v>#DIV/0!</v>
      </c>
      <c r="J95" s="398" t="e">
        <f t="shared" si="57"/>
        <v>#DIV/0!</v>
      </c>
      <c r="K95" s="322" t="e">
        <f t="shared" si="58"/>
        <v>#DIV/0!</v>
      </c>
      <c r="L95" s="322" t="e">
        <f t="shared" si="59"/>
        <v>#DIV/0!</v>
      </c>
      <c r="M95" s="398" t="e">
        <f t="shared" si="60"/>
        <v>#DIV/0!</v>
      </c>
      <c r="N95" s="393" t="e">
        <f t="shared" ref="N95" si="96">(E95-B95)/B95</f>
        <v>#DIV/0!</v>
      </c>
      <c r="O95" s="394" t="e">
        <f t="shared" ref="O95" si="97">(F95-C95)/C95</f>
        <v>#DIV/0!</v>
      </c>
      <c r="P95" s="385" t="e">
        <f t="shared" ref="P95" si="98">(G95-D95)/D95</f>
        <v>#DIV/0!</v>
      </c>
      <c r="R95" s="400"/>
      <c r="S95" s="368"/>
      <c r="T95" s="373"/>
      <c r="U95" s="19"/>
      <c r="V95" s="119"/>
      <c r="W95" s="374"/>
      <c r="X95" s="344" t="e">
        <f t="shared" si="62"/>
        <v>#DIV/0!</v>
      </c>
      <c r="Y95" s="322" t="e">
        <f t="shared" si="63"/>
        <v>#DIV/0!</v>
      </c>
      <c r="Z95" s="398" t="e">
        <f t="shared" si="64"/>
        <v>#DIV/0!</v>
      </c>
      <c r="AA95" s="322" t="e">
        <f t="shared" si="65"/>
        <v>#DIV/0!</v>
      </c>
      <c r="AB95" s="322" t="e">
        <f t="shared" si="66"/>
        <v>#DIV/0!</v>
      </c>
      <c r="AC95" s="398" t="e">
        <f t="shared" si="67"/>
        <v>#DIV/0!</v>
      </c>
      <c r="AE95" s="393" t="e">
        <f t="shared" ref="AE95" si="99">(U95-R95)/R95</f>
        <v>#DIV/0!</v>
      </c>
      <c r="AF95" s="394" t="e">
        <f t="shared" ref="AF95" si="100">(V95-S95)/S95</f>
        <v>#DIV/0!</v>
      </c>
      <c r="AG95" s="385" t="e">
        <f t="shared" ref="AG95" si="101">(W95-T95)/T95</f>
        <v>#DIV/0!</v>
      </c>
      <c r="AI95" s="27" t="e">
        <f t="shared" ref="AI95" si="102">(R95/B95)*10</f>
        <v>#DIV/0!</v>
      </c>
      <c r="AJ95" s="28" t="e">
        <f t="shared" ref="AJ95" si="103">(S95/C95)*10</f>
        <v>#DIV/0!</v>
      </c>
      <c r="AK95" s="401" t="e">
        <f t="shared" ref="AK95" si="104">(T95/D95)*10</f>
        <v>#DIV/0!</v>
      </c>
      <c r="AL95" s="28" t="e">
        <f t="shared" si="69"/>
        <v>#DIV/0!</v>
      </c>
      <c r="AM95" s="28"/>
      <c r="AN95" s="401" t="e">
        <f t="shared" si="69"/>
        <v>#DIV/0!</v>
      </c>
      <c r="AO95" s="383" t="e">
        <f t="shared" ref="AO95" si="105">(AL95-AI95)/AI95</f>
        <v>#DIV/0!</v>
      </c>
      <c r="AP95" s="384" t="e">
        <f t="shared" ref="AP95" si="106">(AM95-AJ95)/AJ95</f>
        <v>#DIV/0!</v>
      </c>
      <c r="AQ95" s="385" t="e">
        <f t="shared" ref="AQ95" si="107">(AN95-AK95)/AK95</f>
        <v>#DIV/0!</v>
      </c>
    </row>
    <row r="96" spans="1:43" ht="19.5" customHeight="1" thickBot="1">
      <c r="A96" s="8" t="s">
        <v>17</v>
      </c>
      <c r="B96" s="19">
        <f t="shared" ref="B96:G96" si="108">B97-SUM(B69:B95)</f>
        <v>0</v>
      </c>
      <c r="C96" s="370">
        <f t="shared" si="108"/>
        <v>0</v>
      </c>
      <c r="D96" s="375">
        <f t="shared" si="108"/>
        <v>0</v>
      </c>
      <c r="E96" s="21">
        <f t="shared" si="108"/>
        <v>0</v>
      </c>
      <c r="F96" s="119">
        <f t="shared" si="108"/>
        <v>0</v>
      </c>
      <c r="G96" s="374">
        <f t="shared" si="108"/>
        <v>0</v>
      </c>
      <c r="H96" s="344" t="e">
        <f t="shared" si="55"/>
        <v>#DIV/0!</v>
      </c>
      <c r="I96" s="322" t="e">
        <f t="shared" si="56"/>
        <v>#DIV/0!</v>
      </c>
      <c r="J96" s="398" t="e">
        <f t="shared" si="57"/>
        <v>#DIV/0!</v>
      </c>
      <c r="K96" s="322" t="e">
        <f t="shared" si="58"/>
        <v>#DIV/0!</v>
      </c>
      <c r="L96" s="322" t="e">
        <f t="shared" si="59"/>
        <v>#DIV/0!</v>
      </c>
      <c r="M96" s="398" t="e">
        <f t="shared" si="60"/>
        <v>#DIV/0!</v>
      </c>
      <c r="N96" s="395" t="e">
        <f t="shared" si="61"/>
        <v>#DIV/0!</v>
      </c>
      <c r="O96" s="396" t="e">
        <f t="shared" si="61"/>
        <v>#DIV/0!</v>
      </c>
      <c r="P96" s="387" t="e">
        <f t="shared" si="61"/>
        <v>#DIV/0!</v>
      </c>
      <c r="R96" s="19">
        <f t="shared" ref="R96:W96" si="109">R97-SUM(R69:R95)</f>
        <v>0</v>
      </c>
      <c r="S96" s="119">
        <f t="shared" si="109"/>
        <v>0</v>
      </c>
      <c r="T96" s="374">
        <f t="shared" si="109"/>
        <v>0</v>
      </c>
      <c r="U96" s="119">
        <f t="shared" si="109"/>
        <v>0</v>
      </c>
      <c r="V96" s="123">
        <f t="shared" si="109"/>
        <v>0</v>
      </c>
      <c r="W96" s="375">
        <f t="shared" si="109"/>
        <v>0</v>
      </c>
      <c r="X96" s="344" t="e">
        <f t="shared" si="62"/>
        <v>#DIV/0!</v>
      </c>
      <c r="Y96" s="322" t="e">
        <f t="shared" si="63"/>
        <v>#DIV/0!</v>
      </c>
      <c r="Z96" s="398" t="e">
        <f t="shared" si="64"/>
        <v>#DIV/0!</v>
      </c>
      <c r="AA96" s="322" t="e">
        <f t="shared" si="65"/>
        <v>#DIV/0!</v>
      </c>
      <c r="AB96" s="322" t="e">
        <f t="shared" si="66"/>
        <v>#DIV/0!</v>
      </c>
      <c r="AC96" s="398" t="e">
        <f t="shared" si="67"/>
        <v>#DIV/0!</v>
      </c>
      <c r="AE96" s="395" t="e">
        <f t="shared" si="68"/>
        <v>#DIV/0!</v>
      </c>
      <c r="AF96" s="396" t="e">
        <f t="shared" si="68"/>
        <v>#DIV/0!</v>
      </c>
      <c r="AG96" s="387" t="e">
        <f t="shared" si="68"/>
        <v>#DIV/0!</v>
      </c>
      <c r="AI96" s="27" t="e">
        <f t="shared" si="69"/>
        <v>#DIV/0!</v>
      </c>
      <c r="AJ96" s="28" t="e">
        <f t="shared" si="69"/>
        <v>#DIV/0!</v>
      </c>
      <c r="AK96" s="401" t="e">
        <f t="shared" si="69"/>
        <v>#DIV/0!</v>
      </c>
      <c r="AL96" s="28" t="e">
        <f t="shared" si="69"/>
        <v>#DIV/0!</v>
      </c>
      <c r="AM96" s="28" t="e">
        <f t="shared" si="69"/>
        <v>#DIV/0!</v>
      </c>
      <c r="AN96" s="401" t="e">
        <f t="shared" si="69"/>
        <v>#DIV/0!</v>
      </c>
      <c r="AO96" s="386" t="e">
        <f t="shared" si="95"/>
        <v>#DIV/0!</v>
      </c>
      <c r="AP96" s="384" t="e">
        <f t="shared" si="95"/>
        <v>#DIV/0!</v>
      </c>
      <c r="AQ96" s="385" t="e">
        <f t="shared" si="95"/>
        <v>#DIV/0!</v>
      </c>
    </row>
    <row r="97" spans="1:43" ht="25.5" customHeight="1" thickBot="1">
      <c r="A97" s="12" t="s">
        <v>18</v>
      </c>
      <c r="B97" s="17"/>
      <c r="C97" s="371"/>
      <c r="D97" s="18"/>
      <c r="E97" s="17"/>
      <c r="F97" s="372"/>
      <c r="G97" s="377"/>
      <c r="H97" s="333" t="e">
        <f t="shared" ref="H97:M97" si="110">SUM(H69:H96)</f>
        <v>#DIV/0!</v>
      </c>
      <c r="I97" s="337" t="e">
        <f t="shared" si="110"/>
        <v>#DIV/0!</v>
      </c>
      <c r="J97" s="334" t="e">
        <f t="shared" si="110"/>
        <v>#DIV/0!</v>
      </c>
      <c r="K97" s="337" t="e">
        <f t="shared" si="110"/>
        <v>#DIV/0!</v>
      </c>
      <c r="L97" s="337" t="e">
        <f t="shared" si="110"/>
        <v>#DIV/0!</v>
      </c>
      <c r="M97" s="334" t="e">
        <f t="shared" si="110"/>
        <v>#DIV/0!</v>
      </c>
      <c r="N97" s="388" t="e">
        <f t="shared" si="61"/>
        <v>#DIV/0!</v>
      </c>
      <c r="O97" s="389" t="e">
        <f t="shared" si="61"/>
        <v>#DIV/0!</v>
      </c>
      <c r="P97" s="390" t="e">
        <f t="shared" si="61"/>
        <v>#DIV/0!</v>
      </c>
      <c r="R97" s="17"/>
      <c r="S97" s="371"/>
      <c r="T97" s="18"/>
      <c r="U97" s="17"/>
      <c r="V97" s="372"/>
      <c r="W97" s="377"/>
      <c r="X97" s="333" t="e">
        <f t="shared" ref="X97:AC97" si="111">SUM(X69:X96)</f>
        <v>#DIV/0!</v>
      </c>
      <c r="Y97" s="337" t="e">
        <f t="shared" si="111"/>
        <v>#DIV/0!</v>
      </c>
      <c r="Z97" s="334" t="e">
        <f t="shared" si="111"/>
        <v>#DIV/0!</v>
      </c>
      <c r="AA97" s="337" t="e">
        <f t="shared" si="111"/>
        <v>#DIV/0!</v>
      </c>
      <c r="AB97" s="337" t="e">
        <f t="shared" si="111"/>
        <v>#DIV/0!</v>
      </c>
      <c r="AC97" s="334" t="e">
        <f t="shared" si="111"/>
        <v>#DIV/0!</v>
      </c>
      <c r="AE97" s="388" t="e">
        <f t="shared" si="68"/>
        <v>#DIV/0!</v>
      </c>
      <c r="AF97" s="389" t="e">
        <f t="shared" si="68"/>
        <v>#DIV/0!</v>
      </c>
      <c r="AG97" s="390" t="e">
        <f t="shared" si="68"/>
        <v>#DIV/0!</v>
      </c>
      <c r="AI97" s="402" t="e">
        <f t="shared" si="69"/>
        <v>#DIV/0!</v>
      </c>
      <c r="AJ97" s="403" t="e">
        <f t="shared" si="69"/>
        <v>#DIV/0!</v>
      </c>
      <c r="AK97" s="404" t="e">
        <f t="shared" si="69"/>
        <v>#DIV/0!</v>
      </c>
      <c r="AL97" s="403" t="e">
        <f t="shared" si="69"/>
        <v>#DIV/0!</v>
      </c>
      <c r="AM97" s="403" t="e">
        <f t="shared" si="69"/>
        <v>#DIV/0!</v>
      </c>
      <c r="AN97" s="404" t="e">
        <f t="shared" si="69"/>
        <v>#DIV/0!</v>
      </c>
      <c r="AO97" s="388" t="e">
        <f t="shared" si="95"/>
        <v>#DIV/0!</v>
      </c>
      <c r="AP97" s="389" t="e">
        <f t="shared" si="95"/>
        <v>#DIV/0!</v>
      </c>
      <c r="AQ97" s="390" t="e">
        <f t="shared" si="95"/>
        <v>#DIV/0!</v>
      </c>
    </row>
  </sheetData>
  <mergeCells count="66"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H38:J38"/>
    <mergeCell ref="K38:M38"/>
    <mergeCell ref="N38:P38"/>
    <mergeCell ref="AE38:AG38"/>
    <mergeCell ref="AI38:AK38"/>
    <mergeCell ref="AL38:AN38"/>
    <mergeCell ref="AO38:AQ38"/>
    <mergeCell ref="AE37:AG37"/>
    <mergeCell ref="AI37:AN37"/>
    <mergeCell ref="AO37:AQ37"/>
    <mergeCell ref="X66:AC66"/>
    <mergeCell ref="X67:Z67"/>
    <mergeCell ref="AA67:AC67"/>
    <mergeCell ref="X38:Z38"/>
    <mergeCell ref="AA38:AC38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AE67:AG67"/>
    <mergeCell ref="AI67:AK67"/>
    <mergeCell ref="AL67:AN67"/>
    <mergeCell ref="AO67:AQ67"/>
    <mergeCell ref="AE66:AG66"/>
    <mergeCell ref="AI66:AN66"/>
    <mergeCell ref="AO66:AQ6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A5DA5244-D771-4F31-8267-CCD88FF775B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024D1182-A867-4AA5-A7B2-43D62955C8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72" id="{FA2B7057-E155-46EF-9C3F-3B7E3BF4CA0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07664628-0E42-4BB7-98A2-226677FEF99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0362FB69-5D9C-49C8-9922-353357F011F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74" id="{9BC3CD7D-D584-422D-ACFE-AD037705D3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6FE217F6-D74A-4EC6-A9B9-4147D2A2340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8FB5C095-60B9-4595-9C6F-6E74D278F90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76" id="{62923738-A9C5-4ED5-AD27-7977E580D4E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00E7C8BE-CE44-48C7-BEF7-AD1CD6E6005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2C3630B4-9258-4547-89E4-59291BF9FC3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78" id="{5C733088-322F-44A6-B4B8-EC594A68877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8496-591F-4C61-8F69-E482972D4A5C}">
  <sheetPr>
    <pageSetUpPr fitToPage="1"/>
  </sheetPr>
  <dimension ref="A1:AG57"/>
  <sheetViews>
    <sheetView showGridLines="0" topLeftCell="A46" workbookViewId="0">
      <selection activeCell="E27" sqref="E27:J3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144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54"/>
      <c r="C5" s="454"/>
      <c r="D5" s="454"/>
      <c r="E5" s="440" t="s">
        <v>202</v>
      </c>
      <c r="F5" s="503"/>
      <c r="G5" s="503"/>
      <c r="H5" s="503"/>
      <c r="I5" s="503"/>
      <c r="J5" s="441"/>
      <c r="L5" s="504" t="s">
        <v>127</v>
      </c>
      <c r="M5" s="503"/>
      <c r="N5" s="503"/>
      <c r="O5" s="503"/>
      <c r="P5" s="503"/>
      <c r="Q5" s="441"/>
      <c r="S5" s="497" t="s">
        <v>152</v>
      </c>
      <c r="T5" s="497"/>
      <c r="U5" s="497"/>
    </row>
    <row r="6" spans="1:33" ht="18.75" customHeight="1">
      <c r="A6" s="480"/>
      <c r="B6" s="455"/>
      <c r="C6" s="455"/>
      <c r="D6" s="455"/>
      <c r="E6" s="505">
        <v>2025</v>
      </c>
      <c r="F6" s="499"/>
      <c r="G6" s="500"/>
      <c r="H6" s="506">
        <v>2026</v>
      </c>
      <c r="I6" s="507"/>
      <c r="J6" s="508"/>
      <c r="L6" s="498">
        <f>E6</f>
        <v>2025</v>
      </c>
      <c r="M6" s="499"/>
      <c r="N6" s="500"/>
      <c r="O6" s="505">
        <f>H6</f>
        <v>2026</v>
      </c>
      <c r="P6" s="499"/>
      <c r="Q6" s="509"/>
      <c r="S6" s="501" t="s">
        <v>126</v>
      </c>
      <c r="T6" s="502" t="s">
        <v>125</v>
      </c>
      <c r="U6" s="455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1" t="s">
        <v>29</v>
      </c>
      <c r="I7" s="352" t="s">
        <v>30</v>
      </c>
      <c r="J7" s="353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7"/>
      <c r="T7" s="445"/>
      <c r="U7" s="491"/>
    </row>
    <row r="8" spans="1:33" ht="24" customHeight="1" thickBot="1">
      <c r="A8" s="12" t="s">
        <v>20</v>
      </c>
      <c r="B8" s="13"/>
      <c r="C8" s="13"/>
      <c r="D8" s="13"/>
      <c r="E8" s="17">
        <v>53270.169999999969</v>
      </c>
      <c r="F8" s="339">
        <v>143872.95000000001</v>
      </c>
      <c r="G8" s="162">
        <v>197143.12</v>
      </c>
      <c r="H8" s="17">
        <v>48943.469999999994</v>
      </c>
      <c r="I8" s="339">
        <v>125124.93999999996</v>
      </c>
      <c r="J8" s="18">
        <v>174068.40999999995</v>
      </c>
      <c r="L8" s="333">
        <f t="shared" ref="L8:Q8" si="0">E8/E16</f>
        <v>0.49005383399435631</v>
      </c>
      <c r="M8" s="342">
        <f t="shared" si="0"/>
        <v>0.35914912833170948</v>
      </c>
      <c r="N8" s="337">
        <f t="shared" si="0"/>
        <v>0.38708902409890472</v>
      </c>
      <c r="O8" s="333">
        <f t="shared" si="0"/>
        <v>0.47176848008013511</v>
      </c>
      <c r="P8" s="342">
        <f t="shared" si="0"/>
        <v>0.31969412571183881</v>
      </c>
      <c r="Q8" s="334">
        <f t="shared" si="0"/>
        <v>0.35155802094312888</v>
      </c>
      <c r="S8" s="324">
        <f t="shared" ref="S8:U19" si="1">(H8-E8)/E8</f>
        <v>-8.1221817013160988E-2</v>
      </c>
      <c r="T8" s="328">
        <f t="shared" si="1"/>
        <v>-0.13030948486147015</v>
      </c>
      <c r="U8" s="164">
        <f t="shared" si="1"/>
        <v>-0.11704547437415036</v>
      </c>
    </row>
    <row r="9" spans="1:33" s="3" customFormat="1" ht="24" customHeight="1">
      <c r="A9" s="46"/>
      <c r="B9" s="177" t="s">
        <v>33</v>
      </c>
      <c r="C9" s="177"/>
      <c r="D9" s="178"/>
      <c r="E9" s="39">
        <v>47810.569999999971</v>
      </c>
      <c r="F9" s="153">
        <v>98324.74000000002</v>
      </c>
      <c r="G9" s="112">
        <v>146135.31</v>
      </c>
      <c r="H9" s="39">
        <v>44025.749999999993</v>
      </c>
      <c r="I9" s="153">
        <v>86998.249999999971</v>
      </c>
      <c r="J9" s="20">
        <v>131023.99999999997</v>
      </c>
      <c r="K9"/>
      <c r="L9" s="344">
        <f t="shared" ref="L9:Q9" si="2">E9/E8</f>
        <v>0.8975111211396547</v>
      </c>
      <c r="M9" s="345">
        <f t="shared" si="2"/>
        <v>0.6834136646256298</v>
      </c>
      <c r="N9" s="346">
        <f t="shared" si="2"/>
        <v>0.74126507686395549</v>
      </c>
      <c r="O9" s="344">
        <f t="shared" si="2"/>
        <v>0.89952244906215273</v>
      </c>
      <c r="P9" s="345">
        <f t="shared" si="2"/>
        <v>0.69529104269700348</v>
      </c>
      <c r="Q9" s="346">
        <f t="shared" si="2"/>
        <v>0.75271555591275874</v>
      </c>
      <c r="R9"/>
      <c r="S9" s="325">
        <f t="shared" si="1"/>
        <v>-7.9162829474737073E-2</v>
      </c>
      <c r="T9" s="329">
        <f t="shared" si="1"/>
        <v>-0.11519471091405933</v>
      </c>
      <c r="U9" s="209">
        <f t="shared" si="1"/>
        <v>-0.10340628832278816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5458.7</v>
      </c>
      <c r="F10" s="154">
        <v>42496.840000000011</v>
      </c>
      <c r="G10" s="119">
        <v>47955.540000000008</v>
      </c>
      <c r="H10" s="19">
        <v>4868.5500000000011</v>
      </c>
      <c r="I10" s="154">
        <v>36686.929999999986</v>
      </c>
      <c r="J10" s="20">
        <v>41555.479999999989</v>
      </c>
      <c r="L10" s="344">
        <f t="shared" ref="L10:Q10" si="3">E10/E8</f>
        <v>0.10247198385137504</v>
      </c>
      <c r="M10" s="345">
        <f t="shared" si="3"/>
        <v>0.29537755359850487</v>
      </c>
      <c r="N10" s="346">
        <f t="shared" si="3"/>
        <v>0.24325241479388177</v>
      </c>
      <c r="O10" s="344">
        <f t="shared" si="3"/>
        <v>9.947292253695951E-2</v>
      </c>
      <c r="P10" s="345">
        <f t="shared" si="3"/>
        <v>0.29320237835878282</v>
      </c>
      <c r="Q10" s="346">
        <f t="shared" si="3"/>
        <v>0.23873073810463369</v>
      </c>
      <c r="S10" s="325">
        <f t="shared" si="1"/>
        <v>-0.10811182149596035</v>
      </c>
      <c r="T10" s="329">
        <f t="shared" si="1"/>
        <v>-0.13671392978866248</v>
      </c>
      <c r="U10" s="209">
        <f t="shared" si="1"/>
        <v>-0.13345819899014835</v>
      </c>
    </row>
    <row r="11" spans="1:33" ht="24" customHeight="1" thickBot="1">
      <c r="A11" s="8"/>
      <c r="B11" t="s">
        <v>36</v>
      </c>
      <c r="E11" s="19">
        <v>0.9</v>
      </c>
      <c r="F11" s="154">
        <v>3051.3699999999994</v>
      </c>
      <c r="G11" s="119">
        <v>3052.2699999999995</v>
      </c>
      <c r="H11" s="19">
        <v>49.17</v>
      </c>
      <c r="I11" s="154">
        <v>1439.7599999999998</v>
      </c>
      <c r="J11" s="20">
        <v>1488.9299999999998</v>
      </c>
      <c r="L11" s="344">
        <f t="shared" ref="L11:Q11" si="4">E11/E8</f>
        <v>1.6895008970311161E-5</v>
      </c>
      <c r="M11" s="345">
        <f t="shared" si="4"/>
        <v>2.1208781775865437E-2</v>
      </c>
      <c r="N11" s="346">
        <f t="shared" si="4"/>
        <v>1.5482508342162788E-2</v>
      </c>
      <c r="O11" s="344">
        <f t="shared" si="4"/>
        <v>1.0046284008878E-3</v>
      </c>
      <c r="P11" s="345">
        <f t="shared" si="4"/>
        <v>1.1506578944213681E-2</v>
      </c>
      <c r="Q11" s="346">
        <f t="shared" si="4"/>
        <v>8.5537059826076445E-3</v>
      </c>
      <c r="S11" s="325">
        <f t="shared" si="1"/>
        <v>53.633333333333333</v>
      </c>
      <c r="T11" s="329">
        <f t="shared" si="1"/>
        <v>-0.52815948246197608</v>
      </c>
      <c r="U11" s="209">
        <f t="shared" si="1"/>
        <v>-0.5121892886278081</v>
      </c>
    </row>
    <row r="12" spans="1:33" ht="24" customHeight="1" thickBot="1">
      <c r="A12" s="12" t="s">
        <v>21</v>
      </c>
      <c r="B12" s="13"/>
      <c r="C12" s="13"/>
      <c r="D12" s="13"/>
      <c r="E12" s="17">
        <v>55432.520000000011</v>
      </c>
      <c r="F12" s="339">
        <v>256720.94999999998</v>
      </c>
      <c r="G12" s="162">
        <v>312153.46999999997</v>
      </c>
      <c r="H12" s="17">
        <v>54801.210000000006</v>
      </c>
      <c r="I12" s="339">
        <v>266264.60999999987</v>
      </c>
      <c r="J12" s="18">
        <v>321065.81999999989</v>
      </c>
      <c r="L12" s="333">
        <f t="shared" ref="L12:Q12" si="5">E12/E16</f>
        <v>0.50994616600564358</v>
      </c>
      <c r="M12" s="342">
        <f t="shared" si="5"/>
        <v>0.64085087166829047</v>
      </c>
      <c r="N12" s="334">
        <f t="shared" si="5"/>
        <v>0.61291097590109522</v>
      </c>
      <c r="O12" s="333">
        <f t="shared" si="5"/>
        <v>0.52823151991986483</v>
      </c>
      <c r="P12" s="342">
        <f t="shared" si="5"/>
        <v>0.68030587428816125</v>
      </c>
      <c r="Q12" s="334">
        <f t="shared" si="5"/>
        <v>0.64844197905687107</v>
      </c>
      <c r="S12" s="326">
        <f t="shared" si="1"/>
        <v>-1.1388802096675468E-2</v>
      </c>
      <c r="T12" s="330">
        <f t="shared" si="1"/>
        <v>3.7175228589641347E-2</v>
      </c>
      <c r="U12" s="327">
        <f t="shared" si="1"/>
        <v>2.8551180289618179E-2</v>
      </c>
    </row>
    <row r="13" spans="1:33" s="3" customFormat="1" ht="24" customHeight="1">
      <c r="A13" s="46"/>
      <c r="B13" s="3" t="s">
        <v>33</v>
      </c>
      <c r="E13" s="31">
        <v>50796.700000000012</v>
      </c>
      <c r="F13" s="340">
        <v>224659.37999999998</v>
      </c>
      <c r="G13" s="356">
        <v>275456.07999999996</v>
      </c>
      <c r="H13" s="31">
        <v>50187.670000000006</v>
      </c>
      <c r="I13" s="340">
        <v>238780.50999999989</v>
      </c>
      <c r="J13" s="354">
        <v>288968.17999999988</v>
      </c>
      <c r="K13"/>
      <c r="L13" s="335">
        <f>E13/G13</f>
        <v>0.18440943470915588</v>
      </c>
      <c r="M13" s="343">
        <f>F13/G13</f>
        <v>0.81559056529084417</v>
      </c>
      <c r="N13" s="336">
        <f>G13/$G$12</f>
        <v>0.88243798795509143</v>
      </c>
      <c r="O13" s="335">
        <f>H13/J13</f>
        <v>0.17367888049127078</v>
      </c>
      <c r="P13" s="343">
        <f>I13/J13</f>
        <v>0.82632111950872933</v>
      </c>
      <c r="Q13" s="336">
        <f t="shared" ref="Q13:Q15" si="6">O13+P13</f>
        <v>1</v>
      </c>
      <c r="R13"/>
      <c r="S13" s="325">
        <f t="shared" si="1"/>
        <v>-1.1989558376823809E-2</v>
      </c>
      <c r="T13" s="329">
        <f t="shared" si="1"/>
        <v>6.2855732976739798E-2</v>
      </c>
      <c r="U13" s="209">
        <f t="shared" si="1"/>
        <v>4.9053555107587098E-2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4107.8599999999997</v>
      </c>
      <c r="F14" s="154">
        <v>28117.790000000008</v>
      </c>
      <c r="G14" s="119">
        <v>32225.650000000009</v>
      </c>
      <c r="H14" s="19">
        <v>4232.2100000000009</v>
      </c>
      <c r="I14" s="154">
        <v>24975.489999999998</v>
      </c>
      <c r="J14" s="20">
        <v>29207.699999999997</v>
      </c>
      <c r="L14" s="344">
        <f>E14/G14</f>
        <v>0.12747174998797536</v>
      </c>
      <c r="M14" s="345">
        <f>F14/G14</f>
        <v>0.87252825001202461</v>
      </c>
      <c r="N14" s="409">
        <f t="shared" ref="N14:N15" si="7">G14/$G$12</f>
        <v>0.10323655860689299</v>
      </c>
      <c r="O14" s="344">
        <f>H14/J14</f>
        <v>0.14490048856979501</v>
      </c>
      <c r="P14" s="345">
        <f>I14/J14</f>
        <v>0.85509951143020502</v>
      </c>
      <c r="Q14" s="346">
        <f t="shared" si="6"/>
        <v>1</v>
      </c>
      <c r="S14" s="325">
        <f t="shared" si="1"/>
        <v>3.0271236118076392E-2</v>
      </c>
      <c r="T14" s="329">
        <f t="shared" si="1"/>
        <v>-0.11175487120431618</v>
      </c>
      <c r="U14" s="209">
        <f t="shared" si="1"/>
        <v>-9.3650554759950877E-2</v>
      </c>
    </row>
    <row r="15" spans="1:33" ht="24" customHeight="1" thickBot="1">
      <c r="A15" s="8"/>
      <c r="B15" t="s">
        <v>36</v>
      </c>
      <c r="E15" s="19">
        <v>527.96</v>
      </c>
      <c r="F15" s="154">
        <v>3943.78</v>
      </c>
      <c r="G15" s="119">
        <v>4471.74</v>
      </c>
      <c r="H15" s="19">
        <v>381.33</v>
      </c>
      <c r="I15" s="154">
        <v>2508.61</v>
      </c>
      <c r="J15" s="20">
        <v>2889.94</v>
      </c>
      <c r="L15" s="347">
        <f>E15/G15</f>
        <v>0.11806589828567852</v>
      </c>
      <c r="M15" s="348">
        <f>F15/G15</f>
        <v>0.88193410171432163</v>
      </c>
      <c r="N15" s="346">
        <f t="shared" si="7"/>
        <v>1.4325453438015603E-2</v>
      </c>
      <c r="O15" s="347">
        <f>H15/J15</f>
        <v>0.13195083634954358</v>
      </c>
      <c r="P15" s="348">
        <f>I15/J15</f>
        <v>0.86804916365045648</v>
      </c>
      <c r="Q15" s="349">
        <f t="shared" si="6"/>
        <v>1</v>
      </c>
      <c r="S15" s="325">
        <f t="shared" si="1"/>
        <v>-0.27772937343738169</v>
      </c>
      <c r="T15" s="329">
        <f t="shared" si="1"/>
        <v>-0.36390721591975211</v>
      </c>
      <c r="U15" s="209">
        <f t="shared" si="1"/>
        <v>-0.35373255153474931</v>
      </c>
    </row>
    <row r="16" spans="1:33" ht="24" customHeight="1" thickBot="1">
      <c r="A16" s="12" t="s">
        <v>12</v>
      </c>
      <c r="B16" s="13"/>
      <c r="C16" s="13"/>
      <c r="D16" s="13"/>
      <c r="E16" s="17">
        <v>108702.68999999999</v>
      </c>
      <c r="F16" s="339">
        <v>400593.9</v>
      </c>
      <c r="G16" s="162">
        <v>509296.58999999997</v>
      </c>
      <c r="H16" s="17">
        <v>103744.68000000001</v>
      </c>
      <c r="I16" s="339">
        <v>391389.54999999981</v>
      </c>
      <c r="J16" s="18">
        <v>495134.22999999986</v>
      </c>
      <c r="L16" s="333">
        <f>L8+L12</f>
        <v>0.99999999999999989</v>
      </c>
      <c r="M16" s="342">
        <f t="shared" ref="M16:Q16" si="8">M8+M12</f>
        <v>1</v>
      </c>
      <c r="N16" s="337">
        <f t="shared" si="8"/>
        <v>1</v>
      </c>
      <c r="O16" s="333">
        <f t="shared" si="8"/>
        <v>1</v>
      </c>
      <c r="P16" s="342">
        <f t="shared" si="8"/>
        <v>1</v>
      </c>
      <c r="Q16" s="334">
        <f t="shared" si="8"/>
        <v>1</v>
      </c>
      <c r="S16" s="326">
        <f t="shared" si="1"/>
        <v>-4.5610738795884266E-2</v>
      </c>
      <c r="T16" s="330">
        <f t="shared" si="1"/>
        <v>-2.2976760255211597E-2</v>
      </c>
      <c r="U16" s="327">
        <f t="shared" si="1"/>
        <v>-2.780768667624518E-2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98607.26999999999</v>
      </c>
      <c r="F17" s="341">
        <f t="shared" ref="F17:G19" si="9">F9+F13</f>
        <v>322984.12</v>
      </c>
      <c r="G17" s="323">
        <f t="shared" si="9"/>
        <v>421591.38999999996</v>
      </c>
      <c r="H17" s="180">
        <f>H9+H13</f>
        <v>94213.42</v>
      </c>
      <c r="I17" s="341">
        <f t="shared" ref="I17:J19" si="10">I9+I13</f>
        <v>325778.75999999989</v>
      </c>
      <c r="J17" s="355">
        <f t="shared" si="10"/>
        <v>419992.17999999982</v>
      </c>
      <c r="K17"/>
      <c r="L17" s="335">
        <f t="shared" ref="L17:Q17" si="11">E17/E16</f>
        <v>0.90712814926659124</v>
      </c>
      <c r="M17" s="343">
        <f t="shared" si="11"/>
        <v>0.80626320071274171</v>
      </c>
      <c r="N17" s="338">
        <f t="shared" si="11"/>
        <v>0.82779150357162212</v>
      </c>
      <c r="O17" s="335">
        <f t="shared" si="11"/>
        <v>0.90812772279021914</v>
      </c>
      <c r="P17" s="343">
        <f t="shared" si="11"/>
        <v>0.8323644818825644</v>
      </c>
      <c r="Q17" s="336">
        <f t="shared" si="11"/>
        <v>0.84823903207015183</v>
      </c>
      <c r="R17"/>
      <c r="S17" s="325">
        <f t="shared" si="1"/>
        <v>-4.4559087783284046E-2</v>
      </c>
      <c r="T17" s="329">
        <f t="shared" si="1"/>
        <v>8.6525616181993645E-3</v>
      </c>
      <c r="U17" s="209">
        <f t="shared" si="1"/>
        <v>-3.7932700665450911E-3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9566.56</v>
      </c>
      <c r="F18" s="154">
        <f t="shared" si="9"/>
        <v>70614.630000000019</v>
      </c>
      <c r="G18" s="119">
        <f t="shared" si="9"/>
        <v>80181.190000000017</v>
      </c>
      <c r="H18" s="19">
        <f>H10+H14</f>
        <v>9100.760000000002</v>
      </c>
      <c r="I18" s="154">
        <f t="shared" si="10"/>
        <v>61662.419999999984</v>
      </c>
      <c r="J18" s="20">
        <f t="shared" si="10"/>
        <v>70763.179999999993</v>
      </c>
      <c r="L18" s="344">
        <f t="shared" ref="L18:Q18" si="12">E18/E16</f>
        <v>8.8006653745183308E-2</v>
      </c>
      <c r="M18" s="345">
        <f t="shared" si="12"/>
        <v>0.17627485091510384</v>
      </c>
      <c r="N18" s="322">
        <f t="shared" si="12"/>
        <v>0.15743515973668706</v>
      </c>
      <c r="O18" s="344">
        <f t="shared" si="12"/>
        <v>8.772266683939843E-2</v>
      </c>
      <c r="P18" s="345">
        <f t="shared" si="12"/>
        <v>0.15754743579638245</v>
      </c>
      <c r="Q18" s="346">
        <f t="shared" si="12"/>
        <v>0.14291716409911714</v>
      </c>
      <c r="S18" s="325">
        <f t="shared" si="1"/>
        <v>-4.8690438360288073E-2</v>
      </c>
      <c r="T18" s="329">
        <f t="shared" si="1"/>
        <v>-0.12677557044482188</v>
      </c>
      <c r="U18" s="209">
        <f t="shared" si="1"/>
        <v>-0.1174590948325913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528.86</v>
      </c>
      <c r="F19" s="155">
        <f t="shared" si="9"/>
        <v>6995.15</v>
      </c>
      <c r="G19" s="123">
        <f t="shared" si="9"/>
        <v>7524.0099999999993</v>
      </c>
      <c r="H19" s="21">
        <f>H11+H15</f>
        <v>430.5</v>
      </c>
      <c r="I19" s="155">
        <f t="shared" si="10"/>
        <v>3948.37</v>
      </c>
      <c r="J19" s="22">
        <f t="shared" si="10"/>
        <v>4378.87</v>
      </c>
      <c r="L19" s="347">
        <f t="shared" ref="L19:Q19" si="13">E19/E16</f>
        <v>4.8651969882254073E-3</v>
      </c>
      <c r="M19" s="348">
        <f t="shared" si="13"/>
        <v>1.7461948372154441E-2</v>
      </c>
      <c r="N19" s="350">
        <f t="shared" si="13"/>
        <v>1.4773336691690788E-2</v>
      </c>
      <c r="O19" s="347">
        <f t="shared" si="13"/>
        <v>4.1496103703823652E-3</v>
      </c>
      <c r="P19" s="348">
        <f t="shared" si="13"/>
        <v>1.0088082321053288E-2</v>
      </c>
      <c r="Q19" s="349">
        <f t="shared" si="13"/>
        <v>8.8438038307309137E-3</v>
      </c>
      <c r="S19" s="331">
        <f t="shared" si="1"/>
        <v>-0.18598494875770527</v>
      </c>
      <c r="T19" s="332">
        <f t="shared" si="1"/>
        <v>-0.4355560638442349</v>
      </c>
      <c r="U19" s="208">
        <f t="shared" si="1"/>
        <v>-0.41801379849309073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54"/>
      <c r="C24" s="454"/>
      <c r="D24" s="454"/>
      <c r="E24" s="440" t="str">
        <f>E5</f>
        <v>jan-ago</v>
      </c>
      <c r="F24" s="503"/>
      <c r="G24" s="503"/>
      <c r="H24" s="503"/>
      <c r="I24" s="503"/>
      <c r="J24" s="441"/>
      <c r="L24" s="504" t="s">
        <v>127</v>
      </c>
      <c r="M24" s="503"/>
      <c r="N24" s="503"/>
      <c r="O24" s="503"/>
      <c r="P24" s="503"/>
      <c r="Q24" s="441"/>
      <c r="S24" s="497" t="s">
        <v>152</v>
      </c>
      <c r="T24" s="497"/>
      <c r="U24" s="497"/>
    </row>
    <row r="25" spans="1:33" ht="18.75" customHeight="1">
      <c r="A25" s="480"/>
      <c r="B25" s="455"/>
      <c r="C25" s="455"/>
      <c r="D25" s="455"/>
      <c r="E25" s="505">
        <f>E6</f>
        <v>2025</v>
      </c>
      <c r="F25" s="499"/>
      <c r="G25" s="500"/>
      <c r="H25" s="506">
        <f>H6</f>
        <v>2026</v>
      </c>
      <c r="I25" s="507"/>
      <c r="J25" s="508"/>
      <c r="L25" s="498">
        <f>E25</f>
        <v>2025</v>
      </c>
      <c r="M25" s="499"/>
      <c r="N25" s="500"/>
      <c r="O25" s="505">
        <f>H25</f>
        <v>2026</v>
      </c>
      <c r="P25" s="499"/>
      <c r="Q25" s="509"/>
      <c r="S25" s="501" t="s">
        <v>126</v>
      </c>
      <c r="T25" s="502" t="s">
        <v>125</v>
      </c>
      <c r="U25" s="455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1" t="s">
        <v>29</v>
      </c>
      <c r="I26" s="352" t="s">
        <v>30</v>
      </c>
      <c r="J26" s="353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7"/>
      <c r="T26" s="445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12349.933999999999</v>
      </c>
      <c r="F27" s="339">
        <v>33100.630000000019</v>
      </c>
      <c r="G27" s="162">
        <v>45450.564000000013</v>
      </c>
      <c r="H27" s="17">
        <v>11274.712999999994</v>
      </c>
      <c r="I27" s="339">
        <v>27870.403999999999</v>
      </c>
      <c r="J27" s="18">
        <v>39145.116999999991</v>
      </c>
      <c r="L27" s="333">
        <f t="shared" ref="L27:Q27" si="14">E27/E35</f>
        <v>0.45358195584776601</v>
      </c>
      <c r="M27" s="342">
        <f t="shared" si="14"/>
        <v>0.33321279178956759</v>
      </c>
      <c r="N27" s="337">
        <f t="shared" si="14"/>
        <v>0.35910739004445935</v>
      </c>
      <c r="O27" s="333">
        <f t="shared" si="14"/>
        <v>0.43465093037327773</v>
      </c>
      <c r="P27" s="342">
        <f t="shared" si="14"/>
        <v>0.2890746808996803</v>
      </c>
      <c r="Q27" s="334">
        <f t="shared" si="14"/>
        <v>0.31993807939615876</v>
      </c>
      <c r="S27" s="324">
        <f t="shared" ref="S27:U38" si="15">(H27-E27)/E27</f>
        <v>-8.7062894425185194E-2</v>
      </c>
      <c r="T27" s="328">
        <f t="shared" si="15"/>
        <v>-0.15800986265216152</v>
      </c>
      <c r="U27" s="164">
        <f t="shared" si="15"/>
        <v>-0.13873198581210169</v>
      </c>
    </row>
    <row r="28" spans="1:33" ht="24" customHeight="1">
      <c r="A28" s="46"/>
      <c r="B28" s="177" t="s">
        <v>33</v>
      </c>
      <c r="C28" s="177"/>
      <c r="D28" s="178"/>
      <c r="E28" s="39">
        <v>11535.31</v>
      </c>
      <c r="F28" s="153">
        <v>24914.912000000015</v>
      </c>
      <c r="G28" s="112">
        <v>36450.222000000016</v>
      </c>
      <c r="H28" s="39">
        <v>10531.472999999994</v>
      </c>
      <c r="I28" s="153">
        <v>21379.136000000002</v>
      </c>
      <c r="J28" s="20">
        <v>31910.608999999997</v>
      </c>
      <c r="L28" s="344">
        <f t="shared" ref="L28:Q28" si="16">E28/E27</f>
        <v>0.93403819000166322</v>
      </c>
      <c r="M28" s="345">
        <f t="shared" si="16"/>
        <v>0.75270204826917197</v>
      </c>
      <c r="N28" s="346">
        <f t="shared" si="16"/>
        <v>0.80197513060564019</v>
      </c>
      <c r="O28" s="344">
        <f t="shared" si="16"/>
        <v>0.93407903154608019</v>
      </c>
      <c r="P28" s="345">
        <f t="shared" si="16"/>
        <v>0.76709099731744124</v>
      </c>
      <c r="Q28" s="346">
        <f t="shared" si="16"/>
        <v>0.81518747280791126</v>
      </c>
      <c r="S28" s="325">
        <f t="shared" si="15"/>
        <v>-8.7022975542053488E-2</v>
      </c>
      <c r="T28" s="329">
        <f t="shared" si="15"/>
        <v>-0.14191404729826099</v>
      </c>
      <c r="U28" s="209">
        <f t="shared" si="15"/>
        <v>-0.12454280799716438</v>
      </c>
    </row>
    <row r="29" spans="1:33" ht="24" customHeight="1">
      <c r="A29" s="8"/>
      <c r="B29" t="s">
        <v>37</v>
      </c>
      <c r="E29" s="19">
        <v>813.7489999999998</v>
      </c>
      <c r="F29" s="154">
        <v>7426.5970000000025</v>
      </c>
      <c r="G29" s="119">
        <v>8240.3460000000014</v>
      </c>
      <c r="H29" s="19">
        <v>737.51000000000022</v>
      </c>
      <c r="I29" s="154">
        <v>6168.592999999998</v>
      </c>
      <c r="J29" s="20">
        <v>6906.1029999999982</v>
      </c>
      <c r="L29" s="344">
        <f t="shared" ref="L29:Q29" si="17">E29/E27</f>
        <v>6.5890959417272993E-2</v>
      </c>
      <c r="M29" s="345">
        <f t="shared" si="17"/>
        <v>0.22436421904960716</v>
      </c>
      <c r="N29" s="346">
        <f t="shared" si="17"/>
        <v>0.18130349273553567</v>
      </c>
      <c r="O29" s="344">
        <f t="shared" si="17"/>
        <v>6.5412751526358198E-2</v>
      </c>
      <c r="P29" s="345">
        <f t="shared" si="17"/>
        <v>0.22133130901152342</v>
      </c>
      <c r="Q29" s="346">
        <f t="shared" si="17"/>
        <v>0.17642310278444179</v>
      </c>
      <c r="S29" s="325">
        <f t="shared" si="15"/>
        <v>-9.3688594394585545E-2</v>
      </c>
      <c r="T29" s="329">
        <f t="shared" si="15"/>
        <v>-0.16939171467093259</v>
      </c>
      <c r="U29" s="209">
        <f t="shared" si="15"/>
        <v>-0.1619158952791549</v>
      </c>
    </row>
    <row r="30" spans="1:33" ht="24" customHeight="1" thickBot="1">
      <c r="A30" s="8"/>
      <c r="B30" t="s">
        <v>36</v>
      </c>
      <c r="E30" s="19">
        <v>0.875</v>
      </c>
      <c r="F30" s="154">
        <v>759.12100000000009</v>
      </c>
      <c r="G30" s="119">
        <v>759.99600000000009</v>
      </c>
      <c r="H30" s="19">
        <v>5.7299999999999995</v>
      </c>
      <c r="I30" s="154">
        <v>322.6749999999999</v>
      </c>
      <c r="J30" s="20">
        <v>328.40499999999992</v>
      </c>
      <c r="L30" s="344">
        <f t="shared" ref="L30:Q30" si="18">E30/E27</f>
        <v>7.0850581063834026E-5</v>
      </c>
      <c r="M30" s="345">
        <f t="shared" si="18"/>
        <v>2.2933732681220859E-2</v>
      </c>
      <c r="N30" s="346">
        <f t="shared" si="18"/>
        <v>1.6721376658824297E-2</v>
      </c>
      <c r="O30" s="344">
        <f t="shared" si="18"/>
        <v>5.0821692756170401E-4</v>
      </c>
      <c r="P30" s="345">
        <f t="shared" si="18"/>
        <v>1.1577693671035408E-2</v>
      </c>
      <c r="Q30" s="346">
        <f t="shared" si="18"/>
        <v>8.3894244076470632E-3</v>
      </c>
      <c r="S30" s="325">
        <f t="shared" si="15"/>
        <v>5.548571428571428</v>
      </c>
      <c r="T30" s="329">
        <f t="shared" si="15"/>
        <v>-0.57493601151858553</v>
      </c>
      <c r="U30" s="209">
        <f t="shared" si="15"/>
        <v>-0.56788588360991388</v>
      </c>
    </row>
    <row r="31" spans="1:33" ht="24" customHeight="1" thickBot="1">
      <c r="A31" s="12" t="s">
        <v>21</v>
      </c>
      <c r="B31" s="13"/>
      <c r="C31" s="13"/>
      <c r="D31" s="13"/>
      <c r="E31" s="17">
        <v>14877.634999999995</v>
      </c>
      <c r="F31" s="339">
        <v>66237.183000000034</v>
      </c>
      <c r="G31" s="162">
        <v>81114.818000000028</v>
      </c>
      <c r="H31" s="17">
        <v>14664.983000000013</v>
      </c>
      <c r="I31" s="339">
        <v>68542.065999999992</v>
      </c>
      <c r="J31" s="18">
        <v>83207.048999999999</v>
      </c>
      <c r="L31" s="333">
        <f t="shared" ref="L31:Q31" si="19">E31/E35</f>
        <v>0.54641804415223405</v>
      </c>
      <c r="M31" s="342">
        <f t="shared" si="19"/>
        <v>0.66678720821043236</v>
      </c>
      <c r="N31" s="334">
        <f t="shared" si="19"/>
        <v>0.64089260995554065</v>
      </c>
      <c r="O31" s="333">
        <f t="shared" si="19"/>
        <v>0.56534906962672227</v>
      </c>
      <c r="P31" s="342">
        <f t="shared" si="19"/>
        <v>0.71092531910031975</v>
      </c>
      <c r="Q31" s="334">
        <f t="shared" si="19"/>
        <v>0.6800619206038413</v>
      </c>
      <c r="S31" s="326">
        <f t="shared" si="15"/>
        <v>-1.429340079925216E-2</v>
      </c>
      <c r="T31" s="330">
        <f t="shared" si="15"/>
        <v>3.4797418845544152E-2</v>
      </c>
      <c r="U31" s="327">
        <f t="shared" si="15"/>
        <v>2.5793449971125742E-2</v>
      </c>
    </row>
    <row r="32" spans="1:33" ht="24" customHeight="1">
      <c r="A32" s="46"/>
      <c r="B32" s="3" t="s">
        <v>33</v>
      </c>
      <c r="C32" s="3"/>
      <c r="D32" s="3"/>
      <c r="E32" s="19">
        <v>14189.515999999994</v>
      </c>
      <c r="F32" s="154">
        <v>61083.446000000033</v>
      </c>
      <c r="G32" s="119">
        <v>75272.962000000029</v>
      </c>
      <c r="H32" s="19">
        <v>13926.361000000014</v>
      </c>
      <c r="I32" s="154">
        <v>64057.400999999983</v>
      </c>
      <c r="J32" s="20">
        <v>77983.762000000002</v>
      </c>
      <c r="L32" s="335">
        <f>E32/G32</f>
        <v>0.18850747496823611</v>
      </c>
      <c r="M32" s="343">
        <f>F32/G32</f>
        <v>0.81149252503176383</v>
      </c>
      <c r="N32" s="336">
        <f t="shared" ref="N32:N34" si="20">L32+M32</f>
        <v>1</v>
      </c>
      <c r="O32" s="335">
        <f>H32/J32</f>
        <v>0.17858026649188857</v>
      </c>
      <c r="P32" s="343">
        <f>I32/J32</f>
        <v>0.82141973350811137</v>
      </c>
      <c r="Q32" s="336">
        <f t="shared" ref="Q32:Q34" si="21">O32+P32</f>
        <v>1</v>
      </c>
      <c r="S32" s="325">
        <f t="shared" si="15"/>
        <v>-1.854573475233269E-2</v>
      </c>
      <c r="T32" s="329">
        <f t="shared" si="15"/>
        <v>4.8686758766032116E-2</v>
      </c>
      <c r="U32" s="209">
        <f t="shared" si="15"/>
        <v>3.6012931177066908E-2</v>
      </c>
    </row>
    <row r="33" spans="1:21" ht="24" customHeight="1">
      <c r="A33" s="8"/>
      <c r="B33" s="3" t="s">
        <v>37</v>
      </c>
      <c r="D33" s="3"/>
      <c r="E33" s="19">
        <v>598.1880000000001</v>
      </c>
      <c r="F33" s="154">
        <v>4670.8320000000022</v>
      </c>
      <c r="G33" s="119">
        <v>5269.0200000000023</v>
      </c>
      <c r="H33" s="19">
        <v>680.07099999999969</v>
      </c>
      <c r="I33" s="154">
        <v>4103.2390000000005</v>
      </c>
      <c r="J33" s="20">
        <v>4783.3100000000004</v>
      </c>
      <c r="L33" s="344">
        <f>E33/G33</f>
        <v>0.11352927109785119</v>
      </c>
      <c r="M33" s="345">
        <f>F33/G33</f>
        <v>0.88647072890214884</v>
      </c>
      <c r="N33" s="346">
        <f t="shared" si="20"/>
        <v>1</v>
      </c>
      <c r="O33" s="344">
        <f>H33/J33</f>
        <v>0.14217581549178282</v>
      </c>
      <c r="P33" s="345">
        <f>I33/J33</f>
        <v>0.85782418450821718</v>
      </c>
      <c r="Q33" s="346">
        <f t="shared" si="21"/>
        <v>1</v>
      </c>
      <c r="S33" s="325">
        <f t="shared" si="15"/>
        <v>0.13688505954649638</v>
      </c>
      <c r="T33" s="329">
        <f t="shared" si="15"/>
        <v>-0.12151860739157422</v>
      </c>
      <c r="U33" s="209">
        <f t="shared" si="15"/>
        <v>-9.2182227435083114E-2</v>
      </c>
    </row>
    <row r="34" spans="1:21" ht="24" customHeight="1" thickBot="1">
      <c r="A34" s="8"/>
      <c r="B34" t="s">
        <v>36</v>
      </c>
      <c r="E34" s="19">
        <v>89.931000000000012</v>
      </c>
      <c r="F34" s="154">
        <v>482.90499999999997</v>
      </c>
      <c r="G34" s="119">
        <v>572.83600000000001</v>
      </c>
      <c r="H34" s="19">
        <v>58.551000000000002</v>
      </c>
      <c r="I34" s="154">
        <v>381.42599999999999</v>
      </c>
      <c r="J34" s="20">
        <v>439.97699999999998</v>
      </c>
      <c r="L34" s="347">
        <f>E34/G34</f>
        <v>0.15699257728215407</v>
      </c>
      <c r="M34" s="348">
        <f>F34/G34</f>
        <v>0.8430074227178459</v>
      </c>
      <c r="N34" s="349">
        <f t="shared" si="20"/>
        <v>1</v>
      </c>
      <c r="O34" s="347">
        <f>H34/J34</f>
        <v>0.13307741086465885</v>
      </c>
      <c r="P34" s="348">
        <f>I34/J34</f>
        <v>0.86692258913534115</v>
      </c>
      <c r="Q34" s="349">
        <f t="shared" si="21"/>
        <v>1</v>
      </c>
      <c r="S34" s="325">
        <f t="shared" si="15"/>
        <v>-0.34893418287353645</v>
      </c>
      <c r="T34" s="329">
        <f t="shared" si="15"/>
        <v>-0.21014278170654682</v>
      </c>
      <c r="U34" s="209">
        <f t="shared" si="15"/>
        <v>-0.23193200148035395</v>
      </c>
    </row>
    <row r="35" spans="1:21" ht="24" customHeight="1" thickBot="1">
      <c r="A35" s="12" t="s">
        <v>12</v>
      </c>
      <c r="B35" s="13"/>
      <c r="C35" s="13"/>
      <c r="D35" s="13"/>
      <c r="E35" s="17">
        <v>27227.568999999992</v>
      </c>
      <c r="F35" s="339">
        <v>99337.813000000053</v>
      </c>
      <c r="G35" s="162">
        <v>126565.38200000004</v>
      </c>
      <c r="H35" s="17">
        <v>25939.696000000007</v>
      </c>
      <c r="I35" s="339">
        <v>96412.469999999987</v>
      </c>
      <c r="J35" s="18">
        <v>122352.16599999998</v>
      </c>
      <c r="L35" s="333">
        <f>L27+L31</f>
        <v>1</v>
      </c>
      <c r="M35" s="342">
        <f t="shared" ref="M35:Q35" si="22">M27+M31</f>
        <v>1</v>
      </c>
      <c r="N35" s="337">
        <f t="shared" si="22"/>
        <v>1</v>
      </c>
      <c r="O35" s="333">
        <f t="shared" si="22"/>
        <v>1</v>
      </c>
      <c r="P35" s="342">
        <f t="shared" si="22"/>
        <v>1</v>
      </c>
      <c r="Q35" s="334">
        <f t="shared" si="22"/>
        <v>1</v>
      </c>
      <c r="S35" s="326">
        <f t="shared" si="15"/>
        <v>-4.7300330044154341E-2</v>
      </c>
      <c r="T35" s="330">
        <f t="shared" si="15"/>
        <v>-2.9448433699663438E-2</v>
      </c>
      <c r="U35" s="327">
        <f t="shared" si="15"/>
        <v>-3.3288849868916427E-2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25724.825999999994</v>
      </c>
      <c r="F36" s="341">
        <f t="shared" ref="F36:G38" si="23">F28+F32</f>
        <v>85998.358000000051</v>
      </c>
      <c r="G36" s="323">
        <f t="shared" si="23"/>
        <v>111723.18400000004</v>
      </c>
      <c r="H36" s="180">
        <f>H28+H32</f>
        <v>24457.83400000001</v>
      </c>
      <c r="I36" s="341">
        <f t="shared" ref="I36:J38" si="24">I28+I32</f>
        <v>85436.536999999982</v>
      </c>
      <c r="J36" s="355">
        <f t="shared" si="24"/>
        <v>109894.371</v>
      </c>
      <c r="L36" s="335">
        <f>E36/E35</f>
        <v>0.94480803629585886</v>
      </c>
      <c r="M36" s="343">
        <f t="shared" ref="M36:Q36" si="25">F36/F35</f>
        <v>0.86571624040082307</v>
      </c>
      <c r="N36" s="338">
        <f t="shared" si="25"/>
        <v>0.88273098247354875</v>
      </c>
      <c r="O36" s="335">
        <f t="shared" si="25"/>
        <v>0.94287280776150972</v>
      </c>
      <c r="P36" s="343">
        <f t="shared" si="25"/>
        <v>0.88615650029503434</v>
      </c>
      <c r="Q36" s="336">
        <f t="shared" si="25"/>
        <v>0.89818083808994453</v>
      </c>
      <c r="S36" s="325">
        <f t="shared" si="15"/>
        <v>-4.925172282992251E-2</v>
      </c>
      <c r="T36" s="329">
        <f t="shared" si="15"/>
        <v>-6.5329270589104581E-3</v>
      </c>
      <c r="U36" s="209">
        <f t="shared" si="15"/>
        <v>-1.6369145011119964E-2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1411.9369999999999</v>
      </c>
      <c r="F37" s="154">
        <f t="shared" si="23"/>
        <v>12097.429000000004</v>
      </c>
      <c r="G37" s="119">
        <f t="shared" si="23"/>
        <v>13509.366000000004</v>
      </c>
      <c r="H37" s="19">
        <f>H29+H33</f>
        <v>1417.5809999999999</v>
      </c>
      <c r="I37" s="154">
        <f t="shared" si="24"/>
        <v>10271.831999999999</v>
      </c>
      <c r="J37" s="20">
        <f t="shared" si="24"/>
        <v>11689.412999999999</v>
      </c>
      <c r="L37" s="344">
        <f>E37/E35</f>
        <v>5.1856888141574457E-2</v>
      </c>
      <c r="M37" s="345">
        <f t="shared" ref="M37:Q37" si="26">F37/F35</f>
        <v>0.12178070600366446</v>
      </c>
      <c r="N37" s="322">
        <f t="shared" si="26"/>
        <v>0.10673823905497318</v>
      </c>
      <c r="O37" s="344">
        <f t="shared" si="26"/>
        <v>5.4649098431993941E-2</v>
      </c>
      <c r="P37" s="345">
        <f t="shared" si="26"/>
        <v>0.10654049211683925</v>
      </c>
      <c r="Q37" s="346">
        <f t="shared" si="26"/>
        <v>9.5539076929786429E-2</v>
      </c>
      <c r="S37" s="325">
        <f t="shared" si="15"/>
        <v>3.9973454906274191E-3</v>
      </c>
      <c r="T37" s="329">
        <f t="shared" si="15"/>
        <v>-0.15090784992414544</v>
      </c>
      <c r="U37" s="209">
        <f t="shared" si="15"/>
        <v>-0.13471786906950367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90.806000000000012</v>
      </c>
      <c r="F38" s="155">
        <f t="shared" si="23"/>
        <v>1242.0260000000001</v>
      </c>
      <c r="G38" s="123">
        <f t="shared" si="23"/>
        <v>1332.8320000000001</v>
      </c>
      <c r="H38" s="21">
        <f>H30+H34</f>
        <v>64.281000000000006</v>
      </c>
      <c r="I38" s="155">
        <f t="shared" si="24"/>
        <v>704.10099999999989</v>
      </c>
      <c r="J38" s="22">
        <f t="shared" si="24"/>
        <v>768.38199999999983</v>
      </c>
      <c r="L38" s="347">
        <f>E38/E35</f>
        <v>3.3350755625667513E-3</v>
      </c>
      <c r="M38" s="348">
        <f t="shared" ref="M38:Q38" si="27">F38/F35</f>
        <v>1.2503053595512511E-2</v>
      </c>
      <c r="N38" s="350">
        <f t="shared" si="27"/>
        <v>1.0530778471478083E-2</v>
      </c>
      <c r="O38" s="347">
        <f t="shared" si="27"/>
        <v>2.4780938064964211E-3</v>
      </c>
      <c r="P38" s="348">
        <f t="shared" si="27"/>
        <v>7.3030075881263075E-3</v>
      </c>
      <c r="Q38" s="349">
        <f t="shared" si="27"/>
        <v>6.2800849802691679E-3</v>
      </c>
      <c r="S38" s="331">
        <f t="shared" si="15"/>
        <v>-0.29210624848578293</v>
      </c>
      <c r="T38" s="332">
        <f t="shared" si="15"/>
        <v>-0.4331028496987987</v>
      </c>
      <c r="U38" s="208">
        <f t="shared" si="15"/>
        <v>-0.42349673477227456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54"/>
      <c r="C43" s="454"/>
      <c r="D43" s="454"/>
      <c r="E43" s="440" t="str">
        <f>E24</f>
        <v>jan-ago</v>
      </c>
      <c r="F43" s="503"/>
      <c r="G43" s="503"/>
      <c r="H43" s="503"/>
      <c r="I43" s="503"/>
      <c r="J43" s="441"/>
      <c r="L43" s="519" t="s">
        <v>152</v>
      </c>
      <c r="M43" s="497"/>
      <c r="N43" s="497"/>
    </row>
    <row r="44" spans="1:21" ht="18.75" customHeight="1">
      <c r="A44" s="480"/>
      <c r="B44" s="455"/>
      <c r="C44" s="455"/>
      <c r="D44" s="455"/>
      <c r="E44" s="505">
        <f>E25</f>
        <v>2025</v>
      </c>
      <c r="F44" s="499"/>
      <c r="G44" s="500"/>
      <c r="H44" s="506">
        <f>H25</f>
        <v>2026</v>
      </c>
      <c r="I44" s="507"/>
      <c r="J44" s="508"/>
      <c r="L44" s="520" t="s">
        <v>126</v>
      </c>
      <c r="M44" s="502" t="s">
        <v>125</v>
      </c>
      <c r="N44" s="455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1" t="s">
        <v>29</v>
      </c>
      <c r="I45" s="352" t="s">
        <v>30</v>
      </c>
      <c r="J45" s="353" t="s">
        <v>12</v>
      </c>
      <c r="L45" s="451"/>
      <c r="M45" s="445"/>
      <c r="N45" s="491"/>
    </row>
    <row r="46" spans="1:21" ht="24" customHeight="1" thickBot="1">
      <c r="A46" s="12" t="s">
        <v>20</v>
      </c>
      <c r="B46" s="13"/>
      <c r="C46" s="13"/>
      <c r="D46" s="13"/>
      <c r="E46" s="357">
        <f>(E27/E8)*10</f>
        <v>2.3183582856972311</v>
      </c>
      <c r="F46" s="358">
        <f t="shared" ref="F46:J46" si="28">(F27/F8)*10</f>
        <v>2.3006847360813838</v>
      </c>
      <c r="G46" s="359">
        <f t="shared" si="28"/>
        <v>2.3054603173572588</v>
      </c>
      <c r="H46" s="357">
        <f t="shared" si="28"/>
        <v>2.3036194613908649</v>
      </c>
      <c r="I46" s="358">
        <f t="shared" si="28"/>
        <v>2.2274059831717006</v>
      </c>
      <c r="J46" s="360">
        <f t="shared" si="28"/>
        <v>2.2488352136955809</v>
      </c>
      <c r="L46" s="364">
        <f>(H46-E46)/E46</f>
        <v>-6.3574402616261658E-3</v>
      </c>
      <c r="M46" s="328">
        <f>(I46-F46)/F46</f>
        <v>-3.1850844994301332E-2</v>
      </c>
      <c r="N46" s="164">
        <f>(J46-G46)/G46</f>
        <v>-2.4561300507044508E-2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29">(E28/E9)*10</f>
        <v>2.4127112477429167</v>
      </c>
      <c r="F47" s="156">
        <f t="shared" si="29"/>
        <v>2.5339413051079522</v>
      </c>
      <c r="G47" s="361">
        <f t="shared" si="29"/>
        <v>2.4942788980979351</v>
      </c>
      <c r="H47" s="124">
        <f t="shared" si="29"/>
        <v>2.3921166590006977</v>
      </c>
      <c r="I47" s="156">
        <f t="shared" si="29"/>
        <v>2.4574213849129158</v>
      </c>
      <c r="J47" s="362">
        <f t="shared" si="29"/>
        <v>2.4354781566735868</v>
      </c>
      <c r="L47" s="325">
        <f t="shared" ref="L47:N57" si="30">(H47-E47)/E47</f>
        <v>-8.5358696617695747E-3</v>
      </c>
      <c r="M47" s="329">
        <f t="shared" si="30"/>
        <v>-3.019798447611495E-2</v>
      </c>
      <c r="N47" s="209">
        <f t="shared" si="30"/>
        <v>-2.3574244832519759E-2</v>
      </c>
    </row>
    <row r="48" spans="1:21" ht="24" customHeight="1">
      <c r="A48" s="8"/>
      <c r="B48" t="s">
        <v>37</v>
      </c>
      <c r="E48" s="125">
        <f t="shared" si="29"/>
        <v>1.4907377214355064</v>
      </c>
      <c r="F48" s="157">
        <f t="shared" si="29"/>
        <v>1.7475645247976086</v>
      </c>
      <c r="G48" s="363">
        <f t="shared" si="29"/>
        <v>1.7183303534899199</v>
      </c>
      <c r="H48" s="125">
        <f t="shared" si="29"/>
        <v>1.5148452824763021</v>
      </c>
      <c r="I48" s="157">
        <f t="shared" si="29"/>
        <v>1.6814143347508228</v>
      </c>
      <c r="J48" s="362">
        <f t="shared" si="29"/>
        <v>1.6618994654856591</v>
      </c>
      <c r="L48" s="325">
        <f t="shared" si="30"/>
        <v>1.6171564383291592E-2</v>
      </c>
      <c r="M48" s="329">
        <f t="shared" si="30"/>
        <v>-3.7852788328057226E-2</v>
      </c>
      <c r="N48" s="209">
        <f t="shared" si="30"/>
        <v>-3.2840534935351592E-2</v>
      </c>
    </row>
    <row r="49" spans="1:14" ht="24" customHeight="1" thickBot="1">
      <c r="A49" s="8"/>
      <c r="B49" t="s">
        <v>36</v>
      </c>
      <c r="E49" s="125"/>
      <c r="F49" s="157">
        <f t="shared" si="29"/>
        <v>2.4878038389313661</v>
      </c>
      <c r="G49" s="363">
        <f t="shared" si="29"/>
        <v>2.4899369977099015</v>
      </c>
      <c r="H49" s="125">
        <f t="shared" si="29"/>
        <v>1.1653447223917022</v>
      </c>
      <c r="I49" s="157"/>
      <c r="J49" s="362">
        <f t="shared" si="29"/>
        <v>2.2056443217612647</v>
      </c>
      <c r="L49" s="325"/>
      <c r="M49" s="329">
        <f t="shared" ref="M49" si="31">(I49-F49)/F49</f>
        <v>-1</v>
      </c>
      <c r="N49" s="209">
        <f t="shared" si="30"/>
        <v>-0.11417665435314733</v>
      </c>
    </row>
    <row r="50" spans="1:14" ht="24" customHeight="1" thickBot="1">
      <c r="A50" s="12" t="s">
        <v>21</v>
      </c>
      <c r="B50" s="13"/>
      <c r="C50" s="13"/>
      <c r="D50" s="13"/>
      <c r="E50" s="357">
        <f t="shared" si="29"/>
        <v>2.6839182126304184</v>
      </c>
      <c r="F50" s="358">
        <f t="shared" si="29"/>
        <v>2.5801237881053352</v>
      </c>
      <c r="G50" s="359">
        <f t="shared" si="29"/>
        <v>2.5985557040259728</v>
      </c>
      <c r="H50" s="357">
        <f t="shared" si="29"/>
        <v>2.6760327007378142</v>
      </c>
      <c r="I50" s="358">
        <f t="shared" si="29"/>
        <v>2.5742086415464689</v>
      </c>
      <c r="J50" s="360">
        <f t="shared" si="29"/>
        <v>2.5915885097952822</v>
      </c>
      <c r="L50" s="326">
        <f t="shared" si="30"/>
        <v>-2.9380596828529654E-3</v>
      </c>
      <c r="M50" s="330">
        <f t="shared" si="30"/>
        <v>-2.2925824668319282E-3</v>
      </c>
      <c r="N50" s="327">
        <f t="shared" si="30"/>
        <v>-2.6811794797764895E-3</v>
      </c>
    </row>
    <row r="51" spans="1:14" ht="24" customHeight="1">
      <c r="A51" s="46"/>
      <c r="B51" s="3" t="s">
        <v>33</v>
      </c>
      <c r="C51" s="3"/>
      <c r="D51" s="3"/>
      <c r="E51" s="125">
        <f t="shared" si="29"/>
        <v>2.7933932716101619</v>
      </c>
      <c r="F51" s="157">
        <f t="shared" si="29"/>
        <v>2.7189359286934756</v>
      </c>
      <c r="G51" s="363">
        <f t="shared" si="29"/>
        <v>2.7326665652106872</v>
      </c>
      <c r="H51" s="125">
        <f t="shared" si="29"/>
        <v>2.7748570515427415</v>
      </c>
      <c r="I51" s="157">
        <f t="shared" si="29"/>
        <v>2.6826896801585698</v>
      </c>
      <c r="J51" s="362">
        <f t="shared" si="29"/>
        <v>2.6986972060383962</v>
      </c>
      <c r="L51" s="325">
        <f t="shared" si="30"/>
        <v>-6.6357359186792145E-3</v>
      </c>
      <c r="M51" s="329">
        <f t="shared" si="30"/>
        <v>-1.3331041806609654E-2</v>
      </c>
      <c r="N51" s="209">
        <f t="shared" si="30"/>
        <v>-1.2430846706565503E-2</v>
      </c>
    </row>
    <row r="52" spans="1:14" ht="24" customHeight="1">
      <c r="A52" s="8"/>
      <c r="B52" s="3" t="s">
        <v>37</v>
      </c>
      <c r="D52" s="3"/>
      <c r="E52" s="125">
        <f t="shared" si="29"/>
        <v>1.4562034733413509</v>
      </c>
      <c r="F52" s="157">
        <f t="shared" si="29"/>
        <v>1.6611661158291604</v>
      </c>
      <c r="G52" s="363">
        <f t="shared" si="29"/>
        <v>1.6350391691090795</v>
      </c>
      <c r="H52" s="125">
        <f t="shared" si="29"/>
        <v>1.6068933252366957</v>
      </c>
      <c r="I52" s="157">
        <f t="shared" si="29"/>
        <v>1.6429063053417576</v>
      </c>
      <c r="J52" s="362">
        <f t="shared" si="29"/>
        <v>1.6376880069296798</v>
      </c>
      <c r="L52" s="325">
        <f t="shared" si="30"/>
        <v>0.1034813160756837</v>
      </c>
      <c r="M52" s="329">
        <f t="shared" si="30"/>
        <v>-1.0992164066799849E-2</v>
      </c>
      <c r="N52" s="209">
        <f t="shared" si="30"/>
        <v>1.6200454830960077E-3</v>
      </c>
    </row>
    <row r="53" spans="1:14" ht="24" customHeight="1" thickBot="1">
      <c r="A53" s="8"/>
      <c r="B53" t="s">
        <v>36</v>
      </c>
      <c r="E53" s="125"/>
      <c r="F53" s="157">
        <f t="shared" si="29"/>
        <v>1.2244724604313626</v>
      </c>
      <c r="G53" s="363">
        <f t="shared" si="29"/>
        <v>1.2810136546400284</v>
      </c>
      <c r="H53" s="125"/>
      <c r="I53" s="157">
        <f t="shared" si="29"/>
        <v>1.5204675098959184</v>
      </c>
      <c r="J53" s="362">
        <f t="shared" si="29"/>
        <v>1.5224433725267652</v>
      </c>
      <c r="L53" s="325"/>
      <c r="M53" s="329">
        <f t="shared" si="30"/>
        <v>0.241732712682065</v>
      </c>
      <c r="N53" s="209">
        <f t="shared" si="30"/>
        <v>0.18846771618104249</v>
      </c>
    </row>
    <row r="54" spans="1:14" ht="24" customHeight="1" thickBot="1">
      <c r="A54" s="12" t="s">
        <v>12</v>
      </c>
      <c r="B54" s="13"/>
      <c r="C54" s="13"/>
      <c r="D54" s="13"/>
      <c r="E54" s="357">
        <f t="shared" si="29"/>
        <v>2.504774168882113</v>
      </c>
      <c r="F54" s="358">
        <f t="shared" si="29"/>
        <v>2.479763496149094</v>
      </c>
      <c r="G54" s="359">
        <f t="shared" si="29"/>
        <v>2.4851016968324888</v>
      </c>
      <c r="H54" s="357">
        <f t="shared" si="29"/>
        <v>2.5003398728493842</v>
      </c>
      <c r="I54" s="358">
        <f t="shared" si="29"/>
        <v>2.4633378688828058</v>
      </c>
      <c r="J54" s="360">
        <f t="shared" si="29"/>
        <v>2.4710908393467368</v>
      </c>
      <c r="L54" s="326">
        <f t="shared" si="30"/>
        <v>-1.7703376567109288E-3</v>
      </c>
      <c r="M54" s="330">
        <f t="shared" si="30"/>
        <v>-6.6238684825371662E-3</v>
      </c>
      <c r="N54" s="327">
        <f t="shared" si="30"/>
        <v>-5.6379412977787908E-3</v>
      </c>
    </row>
    <row r="55" spans="1:14" ht="24" customHeight="1">
      <c r="A55" s="179"/>
      <c r="B55" s="177" t="s">
        <v>33</v>
      </c>
      <c r="C55" s="177"/>
      <c r="D55" s="178"/>
      <c r="E55" s="124">
        <f t="shared" si="29"/>
        <v>2.6088163682048999</v>
      </c>
      <c r="F55" s="156">
        <f t="shared" si="29"/>
        <v>2.6626187689970653</v>
      </c>
      <c r="G55" s="361">
        <f t="shared" si="29"/>
        <v>2.6500347647042806</v>
      </c>
      <c r="H55" s="124">
        <f t="shared" si="29"/>
        <v>2.5960032020915929</v>
      </c>
      <c r="I55" s="156">
        <f t="shared" si="29"/>
        <v>2.6225324511640968</v>
      </c>
      <c r="J55" s="365">
        <f t="shared" si="29"/>
        <v>2.6165813611101059</v>
      </c>
      <c r="L55" s="325">
        <f t="shared" si="30"/>
        <v>-4.9114864002956565E-3</v>
      </c>
      <c r="M55" s="329">
        <f t="shared" si="30"/>
        <v>-1.5055222437295393E-2</v>
      </c>
      <c r="N55" s="209">
        <f t="shared" si="30"/>
        <v>-1.2623760276559162E-2</v>
      </c>
    </row>
    <row r="56" spans="1:14" ht="24" customHeight="1">
      <c r="A56" s="8"/>
      <c r="B56" s="3" t="s">
        <v>37</v>
      </c>
      <c r="C56" s="3"/>
      <c r="D56" s="183"/>
      <c r="E56" s="125">
        <f t="shared" si="29"/>
        <v>1.4759087906206618</v>
      </c>
      <c r="F56" s="157">
        <f t="shared" si="29"/>
        <v>1.7131618476227946</v>
      </c>
      <c r="G56" s="363">
        <f t="shared" si="29"/>
        <v>1.6848547645651057</v>
      </c>
      <c r="H56" s="125">
        <f t="shared" si="29"/>
        <v>1.5576512291281164</v>
      </c>
      <c r="I56" s="157">
        <f t="shared" si="29"/>
        <v>1.6658172027630445</v>
      </c>
      <c r="J56" s="362">
        <f t="shared" si="29"/>
        <v>1.6519061184079065</v>
      </c>
      <c r="L56" s="325">
        <f t="shared" si="30"/>
        <v>5.5384478381675283E-2</v>
      </c>
      <c r="M56" s="329">
        <f t="shared" si="30"/>
        <v>-2.7635827242736076E-2</v>
      </c>
      <c r="N56" s="209">
        <f t="shared" si="30"/>
        <v>-1.9555778248758416E-2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si="29"/>
        <v>1.7170139545437357</v>
      </c>
      <c r="F57" s="158">
        <f t="shared" si="29"/>
        <v>1.7755530617642226</v>
      </c>
      <c r="G57" s="366">
        <f t="shared" si="29"/>
        <v>1.7714383686358739</v>
      </c>
      <c r="H57" s="126">
        <f t="shared" si="29"/>
        <v>1.4931707317073173</v>
      </c>
      <c r="I57" s="158">
        <f t="shared" si="29"/>
        <v>1.783270058277213</v>
      </c>
      <c r="J57" s="367">
        <f t="shared" si="29"/>
        <v>1.7547495130022126</v>
      </c>
      <c r="L57" s="331">
        <f t="shared" si="30"/>
        <v>-0.13036773652541489</v>
      </c>
      <c r="M57" s="332">
        <f t="shared" si="30"/>
        <v>4.3462494471005293E-3</v>
      </c>
      <c r="N57" s="208">
        <f t="shared" si="30"/>
        <v>-9.4210760753211126E-3</v>
      </c>
    </row>
  </sheetData>
  <mergeCells count="30"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43:D45"/>
    <mergeCell ref="E43:J43"/>
    <mergeCell ref="L43:N43"/>
    <mergeCell ref="E44:G44"/>
    <mergeCell ref="H44:J44"/>
    <mergeCell ref="L44:L45"/>
    <mergeCell ref="M44:M45"/>
    <mergeCell ref="N44:N4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6983777B-AAE2-434B-BC64-D57AE4EC8C8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FFBB26BF-D756-4E84-8D67-2E79E250857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AB57A588-6099-4043-9D04-9ABCAEA9E9E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D3142134-8972-48F6-8F8E-E66D633E3A6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4736B486-1AC1-4E0D-9CF0-A9D873C78E1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93E4DE54-8E2F-439A-9919-5CC74A395F8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F560-FFD4-4FCD-913F-273283EDF405}">
  <sheetPr>
    <pageSetUpPr fitToPage="1"/>
  </sheetPr>
  <dimension ref="A1:AQ97"/>
  <sheetViews>
    <sheetView showGridLines="0" topLeftCell="V85" workbookViewId="0">
      <selection activeCell="AP44" sqref="AP44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146</v>
      </c>
    </row>
    <row r="3" spans="1:43" ht="8.25" customHeight="1" thickBot="1"/>
    <row r="4" spans="1:43">
      <c r="A4" s="494" t="s">
        <v>3</v>
      </c>
      <c r="B4" s="440" t="s">
        <v>132</v>
      </c>
      <c r="C4" s="503"/>
      <c r="D4" s="503"/>
      <c r="E4" s="503"/>
      <c r="F4" s="503"/>
      <c r="G4" s="526"/>
      <c r="H4" s="503" t="s">
        <v>134</v>
      </c>
      <c r="I4" s="503"/>
      <c r="J4" s="503"/>
      <c r="K4" s="503"/>
      <c r="L4" s="503"/>
      <c r="M4" s="526"/>
      <c r="N4" s="527" t="s">
        <v>152</v>
      </c>
      <c r="O4" s="497"/>
      <c r="P4" s="528"/>
      <c r="R4" s="504" t="s">
        <v>133</v>
      </c>
      <c r="S4" s="503"/>
      <c r="T4" s="503"/>
      <c r="U4" s="503"/>
      <c r="V4" s="503"/>
      <c r="W4" s="526"/>
      <c r="X4" s="503" t="s">
        <v>135</v>
      </c>
      <c r="Y4" s="503"/>
      <c r="Z4" s="503"/>
      <c r="AA4" s="503"/>
      <c r="AB4" s="503"/>
      <c r="AC4" s="441"/>
      <c r="AE4" s="497" t="s">
        <v>152</v>
      </c>
      <c r="AF4" s="497"/>
      <c r="AG4" s="497"/>
      <c r="AI4" s="487" t="s">
        <v>138</v>
      </c>
      <c r="AJ4" s="486"/>
      <c r="AK4" s="486"/>
      <c r="AL4" s="486"/>
      <c r="AM4" s="486"/>
      <c r="AN4" s="485"/>
      <c r="AO4" s="497" t="s">
        <v>152</v>
      </c>
      <c r="AP4" s="497"/>
      <c r="AQ4" s="497"/>
    </row>
    <row r="5" spans="1:43">
      <c r="A5" s="495"/>
      <c r="B5" s="525" t="s">
        <v>205</v>
      </c>
      <c r="C5" s="533"/>
      <c r="D5" s="543"/>
      <c r="E5" s="525" t="s">
        <v>206</v>
      </c>
      <c r="F5" s="533"/>
      <c r="G5" s="543"/>
      <c r="H5" s="533" t="str">
        <f>B5</f>
        <v>jan-ago 2025</v>
      </c>
      <c r="I5" s="499"/>
      <c r="J5" s="500"/>
      <c r="K5" s="525" t="str">
        <f>E5</f>
        <v>jan-ago 2026</v>
      </c>
      <c r="L5" s="499"/>
      <c r="M5" s="500"/>
      <c r="N5" s="505" t="s">
        <v>136</v>
      </c>
      <c r="O5" s="499"/>
      <c r="P5" s="509"/>
      <c r="R5" s="529" t="str">
        <f>H5</f>
        <v>jan-ago 2025</v>
      </c>
      <c r="S5" s="499"/>
      <c r="T5" s="500"/>
      <c r="U5" s="530" t="str">
        <f>K5</f>
        <v>jan-ago 2026</v>
      </c>
      <c r="V5" s="507"/>
      <c r="W5" s="531"/>
      <c r="X5" s="533" t="str">
        <f>R5</f>
        <v>jan-ago 2025</v>
      </c>
      <c r="Y5" s="499"/>
      <c r="Z5" s="500"/>
      <c r="AA5" s="525" t="str">
        <f>U5</f>
        <v>jan-ago 2026</v>
      </c>
      <c r="AB5" s="499"/>
      <c r="AC5" s="509"/>
      <c r="AE5" s="498" t="s">
        <v>137</v>
      </c>
      <c r="AF5" s="499"/>
      <c r="AG5" s="509"/>
      <c r="AI5" s="521" t="str">
        <f>X5</f>
        <v>jan-ago 2025</v>
      </c>
      <c r="AJ5" s="522"/>
      <c r="AK5" s="524"/>
      <c r="AL5" s="523" t="str">
        <f>AA5</f>
        <v>jan-ago 2026</v>
      </c>
      <c r="AM5" s="522"/>
      <c r="AN5" s="524"/>
      <c r="AO5" s="499" t="s">
        <v>138</v>
      </c>
      <c r="AP5" s="499"/>
      <c r="AQ5" s="509"/>
    </row>
    <row r="6" spans="1:43" ht="19.5" customHeight="1" thickBot="1">
      <c r="A6" s="496"/>
      <c r="B6" s="99" t="s">
        <v>29</v>
      </c>
      <c r="C6" s="135" t="s">
        <v>30</v>
      </c>
      <c r="D6" s="263" t="s">
        <v>12</v>
      </c>
      <c r="E6" s="159" t="s">
        <v>29</v>
      </c>
      <c r="F6" s="352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1" t="s">
        <v>29</v>
      </c>
      <c r="V6" s="352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6" t="s">
        <v>29</v>
      </c>
      <c r="AJ6" s="135" t="s">
        <v>30</v>
      </c>
      <c r="AK6" s="263" t="s">
        <v>12</v>
      </c>
      <c r="AL6" s="407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166</v>
      </c>
      <c r="B7" s="39">
        <v>19226.519999999997</v>
      </c>
      <c r="C7" s="369">
        <v>62038.090000000011</v>
      </c>
      <c r="D7" s="374">
        <v>81264.610000000015</v>
      </c>
      <c r="E7" s="39">
        <v>16891.34</v>
      </c>
      <c r="F7" s="378">
        <v>67601.319999999992</v>
      </c>
      <c r="G7" s="376">
        <v>84492.659999999989</v>
      </c>
      <c r="H7" s="344">
        <f t="shared" ref="H7:H32" si="0">B7/$B$33</f>
        <v>0.17687253185730736</v>
      </c>
      <c r="I7" s="322">
        <f t="shared" ref="I7:I32" si="1">C7/$C$33</f>
        <v>0.15486528876250993</v>
      </c>
      <c r="J7" s="397">
        <f t="shared" ref="J7:J32" si="2">D7/$D$33</f>
        <v>0.1595624467071339</v>
      </c>
      <c r="K7" s="322">
        <f t="shared" ref="K7:K32" si="3">E7/$E$33</f>
        <v>0.16281644514205443</v>
      </c>
      <c r="L7" s="322">
        <f t="shared" ref="L7:L32" si="4">F7/$F$33</f>
        <v>0.17272132074042351</v>
      </c>
      <c r="M7" s="398">
        <f t="shared" ref="M7:M32" si="5">G7/$G$33</f>
        <v>0.17064596806405408</v>
      </c>
      <c r="N7" s="391">
        <f t="shared" ref="N7:P33" si="6">(E7-B7)/B7</f>
        <v>-0.1214561969612804</v>
      </c>
      <c r="O7" s="392">
        <f t="shared" si="6"/>
        <v>8.967442421260842E-2</v>
      </c>
      <c r="P7" s="381">
        <f t="shared" si="6"/>
        <v>3.9722703400655875E-2</v>
      </c>
      <c r="R7" s="400">
        <v>4812.9840000000004</v>
      </c>
      <c r="S7" s="368">
        <v>15512.663999999999</v>
      </c>
      <c r="T7" s="373">
        <v>20325.648000000001</v>
      </c>
      <c r="U7" s="39">
        <v>4185.9049999999997</v>
      </c>
      <c r="V7" s="112">
        <v>16766.046999999999</v>
      </c>
      <c r="W7" s="379">
        <v>20951.951999999997</v>
      </c>
      <c r="X7" s="344">
        <f>R7/$R$33</f>
        <v>0.17676877432575777</v>
      </c>
      <c r="Y7" s="322">
        <f>S7/$S$33</f>
        <v>0.15616071596019537</v>
      </c>
      <c r="Z7" s="397">
        <f>T7/$T$33</f>
        <v>0.16059405564785481</v>
      </c>
      <c r="AA7" s="322">
        <f>U7/$U$33</f>
        <v>0.16137062670279562</v>
      </c>
      <c r="AB7" s="322">
        <f>V7/$V$33</f>
        <v>0.17389915433138473</v>
      </c>
      <c r="AC7" s="398">
        <f>W7/$W$33</f>
        <v>0.17124300030781636</v>
      </c>
      <c r="AE7" s="391">
        <f t="shared" ref="AE7:AG33" si="7">(U7-R7)/R7</f>
        <v>-0.13028902651660604</v>
      </c>
      <c r="AF7" s="392">
        <f t="shared" si="7"/>
        <v>8.079740526836654E-2</v>
      </c>
      <c r="AG7" s="381">
        <f t="shared" si="7"/>
        <v>3.0813482551700022E-2</v>
      </c>
      <c r="AI7" s="27">
        <f t="shared" ref="AI7:AN22" si="8">(R7/B7)*10</f>
        <v>2.503304810230869</v>
      </c>
      <c r="AJ7" s="28">
        <f t="shared" si="8"/>
        <v>2.5005063824498781</v>
      </c>
      <c r="AK7" s="405">
        <f t="shared" si="8"/>
        <v>2.5011684668147671</v>
      </c>
      <c r="AL7" s="28">
        <f t="shared" si="8"/>
        <v>2.4781367256831013</v>
      </c>
      <c r="AM7" s="28">
        <f t="shared" si="8"/>
        <v>2.4801360387637401</v>
      </c>
      <c r="AN7" s="401">
        <f t="shared" si="8"/>
        <v>2.4797363463287816</v>
      </c>
      <c r="AO7" s="382">
        <f t="shared" ref="AO7:AQ18" si="9">(AL7-AI7)/AI7</f>
        <v>-1.0053943269276349E-2</v>
      </c>
      <c r="AP7" s="380">
        <f t="shared" si="9"/>
        <v>-8.1464873791604123E-3</v>
      </c>
      <c r="AQ7" s="381">
        <f t="shared" si="9"/>
        <v>-8.568843230811753E-3</v>
      </c>
    </row>
    <row r="8" spans="1:43" ht="20.100000000000001" customHeight="1">
      <c r="A8" s="8" t="s">
        <v>212</v>
      </c>
      <c r="B8" s="19">
        <v>5961.37</v>
      </c>
      <c r="C8" s="370">
        <v>42011.770000000004</v>
      </c>
      <c r="D8" s="374">
        <v>47973.140000000007</v>
      </c>
      <c r="E8" s="19">
        <v>6446.3</v>
      </c>
      <c r="F8" s="368">
        <v>57743.220000000008</v>
      </c>
      <c r="G8" s="376">
        <v>64189.520000000011</v>
      </c>
      <c r="H8" s="344">
        <f t="shared" si="0"/>
        <v>5.4841053151490578E-2</v>
      </c>
      <c r="I8" s="322">
        <f t="shared" si="1"/>
        <v>0.10487371375350452</v>
      </c>
      <c r="J8" s="398">
        <f t="shared" si="2"/>
        <v>9.4194897319065121E-2</v>
      </c>
      <c r="K8" s="322">
        <f t="shared" si="3"/>
        <v>6.2136198212766156E-2</v>
      </c>
      <c r="L8" s="322">
        <f t="shared" si="4"/>
        <v>0.14753388280295179</v>
      </c>
      <c r="M8" s="398">
        <f t="shared" si="5"/>
        <v>0.12964064310399226</v>
      </c>
      <c r="N8" s="393">
        <f t="shared" si="6"/>
        <v>8.1345395437625964E-2</v>
      </c>
      <c r="O8" s="394">
        <f t="shared" si="6"/>
        <v>0.3744533972265392</v>
      </c>
      <c r="P8" s="385">
        <f t="shared" si="6"/>
        <v>0.33803040618145908</v>
      </c>
      <c r="R8" s="400">
        <v>1548.4290000000001</v>
      </c>
      <c r="S8" s="368">
        <v>10571.070000000003</v>
      </c>
      <c r="T8" s="373">
        <v>12119.499000000003</v>
      </c>
      <c r="U8" s="19">
        <v>1699.9640000000002</v>
      </c>
      <c r="V8" s="119">
        <v>13822.285000000002</v>
      </c>
      <c r="W8" s="374">
        <v>15522.249000000002</v>
      </c>
      <c r="X8" s="344">
        <f t="shared" ref="X8:X32" si="10">R8/$R$33</f>
        <v>5.6869895362307209E-2</v>
      </c>
      <c r="Y8" s="322">
        <f t="shared" ref="Y8:Y32" si="11">S8/$S$33</f>
        <v>0.10641536873778373</v>
      </c>
      <c r="Z8" s="398">
        <f t="shared" ref="Z8:Z32" si="12">T8/$T$33</f>
        <v>9.5756823931523419E-2</v>
      </c>
      <c r="AA8" s="322">
        <f t="shared" ref="AA8:AA32" si="13">U8/$U$33</f>
        <v>6.5535232178511288E-2</v>
      </c>
      <c r="AB8" s="322">
        <f t="shared" ref="AB8:AB32" si="14">V8/$V$33</f>
        <v>0.14336615377658102</v>
      </c>
      <c r="AC8" s="398">
        <f t="shared" ref="AC8:AC32" si="15">W8/$W$33</f>
        <v>0.12686533886126708</v>
      </c>
      <c r="AE8" s="393">
        <f t="shared" si="7"/>
        <v>9.7863705730130396E-2</v>
      </c>
      <c r="AF8" s="394">
        <f t="shared" si="7"/>
        <v>0.3075577968928403</v>
      </c>
      <c r="AG8" s="385">
        <f t="shared" si="7"/>
        <v>0.28076655643933773</v>
      </c>
      <c r="AI8" s="27">
        <f t="shared" si="8"/>
        <v>2.5974381727690115</v>
      </c>
      <c r="AJ8" s="28">
        <f t="shared" si="8"/>
        <v>2.5162162889114175</v>
      </c>
      <c r="AK8" s="401">
        <f t="shared" si="8"/>
        <v>2.5263093055822488</v>
      </c>
      <c r="AL8" s="28">
        <f t="shared" si="8"/>
        <v>2.6371158649147572</v>
      </c>
      <c r="AM8" s="28">
        <f t="shared" si="8"/>
        <v>2.3937502965716146</v>
      </c>
      <c r="AN8" s="401">
        <f t="shared" si="8"/>
        <v>2.4181905395148613</v>
      </c>
      <c r="AO8" s="383">
        <f t="shared" si="9"/>
        <v>1.5275702252210761E-2</v>
      </c>
      <c r="AP8" s="384">
        <f t="shared" si="9"/>
        <v>-4.8670693723545079E-2</v>
      </c>
      <c r="AQ8" s="385">
        <f t="shared" si="9"/>
        <v>-4.279712140888025E-2</v>
      </c>
    </row>
    <row r="9" spans="1:43" ht="20.100000000000001" customHeight="1">
      <c r="A9" s="8" t="s">
        <v>215</v>
      </c>
      <c r="B9" s="19">
        <v>29672.329999999994</v>
      </c>
      <c r="C9" s="370">
        <v>25586.09</v>
      </c>
      <c r="D9" s="374">
        <v>55258.42</v>
      </c>
      <c r="E9" s="19">
        <v>29781.869999999995</v>
      </c>
      <c r="F9" s="368">
        <v>21394.870000000003</v>
      </c>
      <c r="G9" s="376">
        <v>51176.74</v>
      </c>
      <c r="H9" s="344">
        <f t="shared" si="0"/>
        <v>0.27296776188335364</v>
      </c>
      <c r="I9" s="322">
        <f t="shared" si="1"/>
        <v>6.3870393433349854E-2</v>
      </c>
      <c r="J9" s="398">
        <f t="shared" si="2"/>
        <v>0.10849948946251535</v>
      </c>
      <c r="K9" s="322">
        <f t="shared" si="3"/>
        <v>0.28706888873723435</v>
      </c>
      <c r="L9" s="322">
        <f t="shared" si="4"/>
        <v>5.4663876437171133E-2</v>
      </c>
      <c r="M9" s="398">
        <f t="shared" si="5"/>
        <v>0.10335932540959651</v>
      </c>
      <c r="N9" s="393">
        <f t="shared" si="6"/>
        <v>3.6916548178050354E-3</v>
      </c>
      <c r="O9" s="394">
        <f t="shared" si="6"/>
        <v>-0.16380853815491142</v>
      </c>
      <c r="P9" s="385">
        <f t="shared" si="6"/>
        <v>-7.3865304147313668E-2</v>
      </c>
      <c r="R9" s="400">
        <v>7258.1180000000004</v>
      </c>
      <c r="S9" s="368">
        <v>6001.5910000000003</v>
      </c>
      <c r="T9" s="373">
        <v>13259.709000000001</v>
      </c>
      <c r="U9" s="19">
        <v>6879.0989999999993</v>
      </c>
      <c r="V9" s="119">
        <v>4816.3980000000001</v>
      </c>
      <c r="W9" s="374">
        <v>11695.496999999999</v>
      </c>
      <c r="X9" s="344">
        <f t="shared" si="10"/>
        <v>0.26657238477662099</v>
      </c>
      <c r="Y9" s="322">
        <f t="shared" si="11"/>
        <v>6.0415976743921296E-2</v>
      </c>
      <c r="Z9" s="398">
        <f t="shared" si="12"/>
        <v>0.10476568545417894</v>
      </c>
      <c r="AA9" s="322">
        <f t="shared" si="13"/>
        <v>0.26519582187856022</v>
      </c>
      <c r="AB9" s="322">
        <f t="shared" si="14"/>
        <v>4.9956172681811808E-2</v>
      </c>
      <c r="AC9" s="398">
        <f t="shared" si="15"/>
        <v>9.5588802244824994E-2</v>
      </c>
      <c r="AE9" s="393">
        <f t="shared" si="7"/>
        <v>-5.22200107520987E-2</v>
      </c>
      <c r="AF9" s="394">
        <f t="shared" si="7"/>
        <v>-0.19747980160594084</v>
      </c>
      <c r="AG9" s="385">
        <f t="shared" si="7"/>
        <v>-0.11796729475737373</v>
      </c>
      <c r="AI9" s="27">
        <f t="shared" si="8"/>
        <v>2.4460896734432387</v>
      </c>
      <c r="AJ9" s="28">
        <f t="shared" si="8"/>
        <v>2.3456460131266637</v>
      </c>
      <c r="AK9" s="401">
        <f t="shared" si="8"/>
        <v>2.3995816384181814</v>
      </c>
      <c r="AL9" s="28">
        <f t="shared" si="8"/>
        <v>2.3098277576256967</v>
      </c>
      <c r="AM9" s="28">
        <f t="shared" si="8"/>
        <v>2.2511929261547277</v>
      </c>
      <c r="AN9" s="401">
        <f t="shared" si="8"/>
        <v>2.2853149692614263</v>
      </c>
      <c r="AO9" s="383">
        <f t="shared" si="9"/>
        <v>-5.5706018179510514E-2</v>
      </c>
      <c r="AP9" s="384">
        <f t="shared" si="9"/>
        <v>-4.026740882612264E-2</v>
      </c>
      <c r="AQ9" s="385">
        <f t="shared" si="9"/>
        <v>-4.7619413037382791E-2</v>
      </c>
    </row>
    <row r="10" spans="1:43" ht="20.100000000000001" customHeight="1">
      <c r="A10" s="8" t="s">
        <v>165</v>
      </c>
      <c r="B10" s="19">
        <v>2579.12</v>
      </c>
      <c r="C10" s="370">
        <v>37861.25</v>
      </c>
      <c r="D10" s="374">
        <v>40440.370000000003</v>
      </c>
      <c r="E10" s="19">
        <v>2946.8299999999995</v>
      </c>
      <c r="F10" s="368">
        <v>32847.89</v>
      </c>
      <c r="G10" s="376">
        <v>35794.720000000001</v>
      </c>
      <c r="H10" s="344">
        <f t="shared" si="0"/>
        <v>2.3726367765139953E-2</v>
      </c>
      <c r="I10" s="322">
        <f t="shared" si="1"/>
        <v>9.4512797124469472E-2</v>
      </c>
      <c r="J10" s="398">
        <f t="shared" si="2"/>
        <v>7.9404360433671869E-2</v>
      </c>
      <c r="K10" s="322">
        <f t="shared" si="3"/>
        <v>2.8404637230554839E-2</v>
      </c>
      <c r="L10" s="322">
        <f t="shared" si="4"/>
        <v>8.3926333751118326E-2</v>
      </c>
      <c r="M10" s="398">
        <f t="shared" si="5"/>
        <v>7.2292961849961382E-2</v>
      </c>
      <c r="N10" s="393">
        <f t="shared" si="6"/>
        <v>0.1425718849840254</v>
      </c>
      <c r="O10" s="394">
        <f t="shared" si="6"/>
        <v>-0.13241401168741129</v>
      </c>
      <c r="P10" s="385">
        <f t="shared" si="6"/>
        <v>-0.11487654539263614</v>
      </c>
      <c r="R10" s="400">
        <v>751.87899999999991</v>
      </c>
      <c r="S10" s="368">
        <v>9333.7090000000007</v>
      </c>
      <c r="T10" s="373">
        <v>10085.588</v>
      </c>
      <c r="U10" s="19">
        <v>844.20399999999995</v>
      </c>
      <c r="V10" s="119">
        <v>8291.0049999999992</v>
      </c>
      <c r="W10" s="374">
        <v>9135.2089999999989</v>
      </c>
      <c r="X10" s="344">
        <f t="shared" si="10"/>
        <v>2.7614621048247075E-2</v>
      </c>
      <c r="Y10" s="322">
        <f t="shared" si="11"/>
        <v>9.3959276111705861E-2</v>
      </c>
      <c r="Z10" s="398">
        <f t="shared" si="12"/>
        <v>7.9686781966967865E-2</v>
      </c>
      <c r="AA10" s="322">
        <f t="shared" si="13"/>
        <v>3.2544868683117956E-2</v>
      </c>
      <c r="AB10" s="322">
        <f t="shared" si="14"/>
        <v>8.5995151871951836E-2</v>
      </c>
      <c r="AC10" s="398">
        <f t="shared" si="15"/>
        <v>7.4663238900077991E-2</v>
      </c>
      <c r="AE10" s="393">
        <f t="shared" si="7"/>
        <v>0.12279236419689878</v>
      </c>
      <c r="AF10" s="394">
        <f t="shared" si="7"/>
        <v>-0.1117137892342692</v>
      </c>
      <c r="AG10" s="385">
        <f t="shared" si="7"/>
        <v>-9.423139235907721E-2</v>
      </c>
      <c r="AI10" s="27">
        <f t="shared" si="8"/>
        <v>2.9152540401377216</v>
      </c>
      <c r="AJ10" s="28">
        <f t="shared" si="8"/>
        <v>2.4652405823896468</v>
      </c>
      <c r="AK10" s="401">
        <f t="shared" si="8"/>
        <v>2.4939405846187852</v>
      </c>
      <c r="AL10" s="28">
        <f t="shared" si="8"/>
        <v>2.8647869066081184</v>
      </c>
      <c r="AM10" s="28">
        <f t="shared" si="8"/>
        <v>2.5240601451112994</v>
      </c>
      <c r="AN10" s="401">
        <f t="shared" si="8"/>
        <v>2.5521107582347335</v>
      </c>
      <c r="AO10" s="383">
        <f t="shared" si="9"/>
        <v>-1.7311401625643246E-2</v>
      </c>
      <c r="AP10" s="384">
        <f t="shared" si="9"/>
        <v>2.3859562892898929E-2</v>
      </c>
      <c r="AQ10" s="385">
        <f t="shared" si="9"/>
        <v>2.3324602829237019E-2</v>
      </c>
    </row>
    <row r="11" spans="1:43" ht="20.100000000000001" customHeight="1">
      <c r="A11" s="8" t="s">
        <v>168</v>
      </c>
      <c r="B11" s="19">
        <v>6928.33</v>
      </c>
      <c r="C11" s="370">
        <v>19165.289999999997</v>
      </c>
      <c r="D11" s="374">
        <v>26093.619999999995</v>
      </c>
      <c r="E11" s="19">
        <v>6538.22</v>
      </c>
      <c r="F11" s="368">
        <v>19836.939999999999</v>
      </c>
      <c r="G11" s="376">
        <v>26375.16</v>
      </c>
      <c r="H11" s="344">
        <f t="shared" si="0"/>
        <v>6.3736509188503099E-2</v>
      </c>
      <c r="I11" s="322">
        <f t="shared" si="1"/>
        <v>4.784219130645774E-2</v>
      </c>
      <c r="J11" s="398">
        <f t="shared" si="2"/>
        <v>5.1234625387929646E-2</v>
      </c>
      <c r="K11" s="322">
        <f t="shared" si="3"/>
        <v>6.3022219548992744E-2</v>
      </c>
      <c r="L11" s="322">
        <f t="shared" si="4"/>
        <v>5.0683366482319234E-2</v>
      </c>
      <c r="M11" s="398">
        <f t="shared" si="5"/>
        <v>5.3268706548525245E-2</v>
      </c>
      <c r="N11" s="393">
        <f t="shared" si="6"/>
        <v>-5.6306498102717345E-2</v>
      </c>
      <c r="O11" s="394">
        <f t="shared" si="6"/>
        <v>3.5045125849908952E-2</v>
      </c>
      <c r="P11" s="385">
        <f t="shared" si="6"/>
        <v>1.0789610640455581E-2</v>
      </c>
      <c r="R11" s="400">
        <v>2122.0140000000001</v>
      </c>
      <c r="S11" s="368">
        <v>5762.4089999999997</v>
      </c>
      <c r="T11" s="373">
        <v>7884.4229999999998</v>
      </c>
      <c r="U11" s="19">
        <v>2019.875</v>
      </c>
      <c r="V11" s="119">
        <v>5969.1710000000012</v>
      </c>
      <c r="W11" s="374">
        <v>7989.0460000000012</v>
      </c>
      <c r="X11" s="344">
        <f t="shared" si="10"/>
        <v>7.7936227064560895E-2</v>
      </c>
      <c r="Y11" s="322">
        <f t="shared" si="11"/>
        <v>5.8008212844387883E-2</v>
      </c>
      <c r="Z11" s="398">
        <f t="shared" si="12"/>
        <v>6.2295257007954984E-2</v>
      </c>
      <c r="AA11" s="322">
        <f t="shared" si="13"/>
        <v>7.7868106087288017E-2</v>
      </c>
      <c r="AB11" s="322">
        <f t="shared" si="14"/>
        <v>6.1912852144541078E-2</v>
      </c>
      <c r="AC11" s="398">
        <f t="shared" si="15"/>
        <v>6.5295501184670493E-2</v>
      </c>
      <c r="AE11" s="393">
        <f t="shared" si="7"/>
        <v>-4.8133047190075141E-2</v>
      </c>
      <c r="AF11" s="394">
        <f t="shared" si="7"/>
        <v>3.5881174002053921E-2</v>
      </c>
      <c r="AG11" s="385">
        <f t="shared" si="7"/>
        <v>1.3269582314394016E-2</v>
      </c>
      <c r="AI11" s="27">
        <f t="shared" si="8"/>
        <v>3.0628073431837111</v>
      </c>
      <c r="AJ11" s="28">
        <f t="shared" si="8"/>
        <v>3.0066902196627341</v>
      </c>
      <c r="AK11" s="401">
        <f t="shared" si="8"/>
        <v>3.0215903351087361</v>
      </c>
      <c r="AL11" s="28">
        <f t="shared" si="8"/>
        <v>3.0893347118940628</v>
      </c>
      <c r="AM11" s="28">
        <f t="shared" si="8"/>
        <v>3.0091188459510398</v>
      </c>
      <c r="AN11" s="401">
        <f t="shared" si="8"/>
        <v>3.0290038050954009</v>
      </c>
      <c r="AO11" s="383">
        <f t="shared" si="9"/>
        <v>8.6611287417044137E-3</v>
      </c>
      <c r="AP11" s="384">
        <f t="shared" si="9"/>
        <v>8.0774077503008637E-4</v>
      </c>
      <c r="AQ11" s="385">
        <f t="shared" si="9"/>
        <v>2.4534993710184829E-3</v>
      </c>
    </row>
    <row r="12" spans="1:43" ht="20.100000000000001" customHeight="1">
      <c r="A12" s="8" t="s">
        <v>218</v>
      </c>
      <c r="B12" s="19">
        <v>3476.4700000000003</v>
      </c>
      <c r="C12" s="370">
        <v>32387.24</v>
      </c>
      <c r="D12" s="374">
        <v>35863.71</v>
      </c>
      <c r="E12" s="19">
        <v>1262.71</v>
      </c>
      <c r="F12" s="368">
        <v>25872.129999999994</v>
      </c>
      <c r="G12" s="376">
        <v>27134.839999999993</v>
      </c>
      <c r="H12" s="344">
        <f t="shared" si="0"/>
        <v>3.1981453264864027E-2</v>
      </c>
      <c r="I12" s="322">
        <f t="shared" si="1"/>
        <v>8.0848060841665362E-2</v>
      </c>
      <c r="J12" s="398">
        <f t="shared" si="2"/>
        <v>7.0418123160808907E-2</v>
      </c>
      <c r="K12" s="322">
        <f t="shared" si="3"/>
        <v>1.217132290542512E-2</v>
      </c>
      <c r="L12" s="322">
        <f t="shared" si="4"/>
        <v>6.6103272302492508E-2</v>
      </c>
      <c r="M12" s="398">
        <f t="shared" si="5"/>
        <v>5.4802997562903293E-2</v>
      </c>
      <c r="N12" s="393">
        <f t="shared" si="6"/>
        <v>-0.63678386409202437</v>
      </c>
      <c r="O12" s="394">
        <f t="shared" si="6"/>
        <v>-0.20116286537537645</v>
      </c>
      <c r="P12" s="385">
        <f t="shared" si="6"/>
        <v>-0.24339004525744845</v>
      </c>
      <c r="R12" s="400">
        <v>672.79099999999994</v>
      </c>
      <c r="S12" s="368">
        <v>7304.2789999999995</v>
      </c>
      <c r="T12" s="373">
        <v>7977.07</v>
      </c>
      <c r="U12" s="19">
        <v>260.738</v>
      </c>
      <c r="V12" s="119">
        <v>5845.6460000000006</v>
      </c>
      <c r="W12" s="374">
        <v>6106.3840000000009</v>
      </c>
      <c r="X12" s="344">
        <f t="shared" si="10"/>
        <v>2.4709918098086526E-2</v>
      </c>
      <c r="Y12" s="322">
        <f t="shared" si="11"/>
        <v>7.3529694075306476E-2</v>
      </c>
      <c r="Z12" s="398">
        <f t="shared" si="12"/>
        <v>6.3027266018128081E-2</v>
      </c>
      <c r="AA12" s="322">
        <f t="shared" si="13"/>
        <v>1.0051698369942349E-2</v>
      </c>
      <c r="AB12" s="322">
        <f t="shared" si="14"/>
        <v>6.0631638210285471E-2</v>
      </c>
      <c r="AC12" s="398">
        <f t="shared" si="15"/>
        <v>4.9908262351481388E-2</v>
      </c>
      <c r="AE12" s="393">
        <f t="shared" si="7"/>
        <v>-0.61245319869023218</v>
      </c>
      <c r="AF12" s="394">
        <f t="shared" si="7"/>
        <v>-0.19969568522779579</v>
      </c>
      <c r="AG12" s="385">
        <f t="shared" si="7"/>
        <v>-0.23450790829214221</v>
      </c>
      <c r="AI12" s="27">
        <f t="shared" si="8"/>
        <v>1.9352705474231042</v>
      </c>
      <c r="AJ12" s="28">
        <f t="shared" si="8"/>
        <v>2.2552952953076582</v>
      </c>
      <c r="AK12" s="401">
        <f t="shared" si="8"/>
        <v>2.2242735065613681</v>
      </c>
      <c r="AL12" s="28">
        <f t="shared" si="8"/>
        <v>2.0649080153004249</v>
      </c>
      <c r="AM12" s="28">
        <f t="shared" si="8"/>
        <v>2.2594374719050974</v>
      </c>
      <c r="AN12" s="401">
        <f t="shared" si="8"/>
        <v>2.2503851137504411</v>
      </c>
      <c r="AO12" s="383">
        <f t="shared" si="9"/>
        <v>6.6986741492004065E-2</v>
      </c>
      <c r="AP12" s="384">
        <f t="shared" si="9"/>
        <v>1.8366448979241752E-3</v>
      </c>
      <c r="AQ12" s="385">
        <f t="shared" si="9"/>
        <v>1.1739386865889729E-2</v>
      </c>
    </row>
    <row r="13" spans="1:43" ht="20.100000000000001" customHeight="1">
      <c r="A13" s="8" t="s">
        <v>213</v>
      </c>
      <c r="B13" s="19">
        <v>3312.74</v>
      </c>
      <c r="C13" s="370">
        <v>12532.680000000002</v>
      </c>
      <c r="D13" s="374">
        <v>15845.420000000002</v>
      </c>
      <c r="E13" s="19">
        <v>5418.79</v>
      </c>
      <c r="F13" s="368">
        <v>14789.380000000001</v>
      </c>
      <c r="G13" s="376">
        <v>20208.170000000002</v>
      </c>
      <c r="H13" s="344">
        <f t="shared" si="0"/>
        <v>3.0475234789497863E-2</v>
      </c>
      <c r="I13" s="322">
        <f t="shared" si="1"/>
        <v>3.1285249226211398E-2</v>
      </c>
      <c r="J13" s="398">
        <f t="shared" si="2"/>
        <v>3.1112362248488651E-2</v>
      </c>
      <c r="K13" s="322">
        <f t="shared" si="3"/>
        <v>5.2231979509696276E-2</v>
      </c>
      <c r="L13" s="322">
        <f t="shared" si="4"/>
        <v>3.7786854554496943E-2</v>
      </c>
      <c r="M13" s="398">
        <f t="shared" si="5"/>
        <v>4.081351838672112E-2</v>
      </c>
      <c r="N13" s="393">
        <f t="shared" si="6"/>
        <v>0.63574261789334519</v>
      </c>
      <c r="O13" s="394">
        <f t="shared" si="6"/>
        <v>0.1800652374432283</v>
      </c>
      <c r="P13" s="385">
        <f t="shared" si="6"/>
        <v>0.27533192556587327</v>
      </c>
      <c r="R13" s="400">
        <v>853.34100000000001</v>
      </c>
      <c r="S13" s="368">
        <v>2991.4540000000002</v>
      </c>
      <c r="T13" s="373">
        <v>3844.7950000000001</v>
      </c>
      <c r="U13" s="19">
        <v>1268.4069999999999</v>
      </c>
      <c r="V13" s="119">
        <v>3426.6770000000001</v>
      </c>
      <c r="W13" s="374">
        <v>4695.0839999999998</v>
      </c>
      <c r="X13" s="344">
        <f t="shared" si="10"/>
        <v>3.1341064639299955E-2</v>
      </c>
      <c r="Y13" s="322">
        <f t="shared" si="11"/>
        <v>3.0113950666499988E-2</v>
      </c>
      <c r="Z13" s="398">
        <f t="shared" si="12"/>
        <v>3.0377935413650473E-2</v>
      </c>
      <c r="AA13" s="322">
        <f t="shared" si="13"/>
        <v>4.8898298576822194E-2</v>
      </c>
      <c r="AB13" s="322">
        <f t="shared" si="14"/>
        <v>3.554184432781362E-2</v>
      </c>
      <c r="AC13" s="398">
        <f t="shared" si="15"/>
        <v>3.8373525810732279E-2</v>
      </c>
      <c r="AE13" s="393">
        <f t="shared" si="7"/>
        <v>0.48640109874012838</v>
      </c>
      <c r="AF13" s="394">
        <f t="shared" si="7"/>
        <v>0.14548878237806764</v>
      </c>
      <c r="AG13" s="385">
        <f t="shared" si="7"/>
        <v>0.22115327345151034</v>
      </c>
      <c r="AI13" s="27">
        <f t="shared" si="8"/>
        <v>2.57593713964875</v>
      </c>
      <c r="AJ13" s="28">
        <f t="shared" si="8"/>
        <v>2.386922828955977</v>
      </c>
      <c r="AK13" s="401">
        <f t="shared" si="8"/>
        <v>2.4264393118011385</v>
      </c>
      <c r="AL13" s="28">
        <f t="shared" si="8"/>
        <v>2.3407568848396041</v>
      </c>
      <c r="AM13" s="28">
        <f t="shared" si="8"/>
        <v>2.3169848905092709</v>
      </c>
      <c r="AN13" s="401">
        <f t="shared" si="8"/>
        <v>2.3233593145742537</v>
      </c>
      <c r="AO13" s="383">
        <f t="shared" si="9"/>
        <v>-9.1298910671870931E-2</v>
      </c>
      <c r="AP13" s="384">
        <f t="shared" si="9"/>
        <v>-2.9300460659340374E-2</v>
      </c>
      <c r="AQ13" s="385">
        <f t="shared" si="9"/>
        <v>-4.2482000982076405E-2</v>
      </c>
    </row>
    <row r="14" spans="1:43" ht="20.100000000000001" customHeight="1">
      <c r="A14" s="8" t="s">
        <v>222</v>
      </c>
      <c r="B14" s="19">
        <v>4746.9799999999996</v>
      </c>
      <c r="C14" s="370">
        <v>17095.789999999997</v>
      </c>
      <c r="D14" s="374">
        <v>21842.769999999997</v>
      </c>
      <c r="E14" s="19">
        <v>4418.7900000000009</v>
      </c>
      <c r="F14" s="368">
        <v>17929.29</v>
      </c>
      <c r="G14" s="376">
        <v>22348.080000000002</v>
      </c>
      <c r="H14" s="344">
        <f t="shared" si="0"/>
        <v>4.3669388494433782E-2</v>
      </c>
      <c r="I14" s="322">
        <f t="shared" si="1"/>
        <v>4.2676111643237709E-2</v>
      </c>
      <c r="J14" s="398">
        <f t="shared" si="2"/>
        <v>4.2888113584267272E-2</v>
      </c>
      <c r="K14" s="322">
        <f t="shared" si="3"/>
        <v>4.2592931030294746E-2</v>
      </c>
      <c r="L14" s="322">
        <f t="shared" si="4"/>
        <v>4.5809322195751033E-2</v>
      </c>
      <c r="M14" s="398">
        <f t="shared" si="5"/>
        <v>4.5135396920548201E-2</v>
      </c>
      <c r="N14" s="393">
        <f t="shared" si="6"/>
        <v>-6.9136587893776399E-2</v>
      </c>
      <c r="O14" s="394">
        <f t="shared" si="6"/>
        <v>4.8754693406973519E-2</v>
      </c>
      <c r="P14" s="385">
        <f t="shared" si="6"/>
        <v>2.3133970645664675E-2</v>
      </c>
      <c r="R14" s="400">
        <v>809.22900000000004</v>
      </c>
      <c r="S14" s="368">
        <v>3461.5650000000001</v>
      </c>
      <c r="T14" s="373">
        <v>4270.7939999999999</v>
      </c>
      <c r="U14" s="19">
        <v>789.28600000000006</v>
      </c>
      <c r="V14" s="119">
        <v>3415.8429999999994</v>
      </c>
      <c r="W14" s="374">
        <v>4205.128999999999</v>
      </c>
      <c r="X14" s="344">
        <f t="shared" si="10"/>
        <v>2.972094203489117E-2</v>
      </c>
      <c r="Y14" s="322">
        <f t="shared" si="11"/>
        <v>3.4846398319640891E-2</v>
      </c>
      <c r="Z14" s="398">
        <f t="shared" si="12"/>
        <v>3.3743776793562712E-2</v>
      </c>
      <c r="AA14" s="322">
        <f t="shared" si="13"/>
        <v>3.0427727449080372E-2</v>
      </c>
      <c r="AB14" s="322">
        <f t="shared" si="14"/>
        <v>3.5429472971701688E-2</v>
      </c>
      <c r="AC14" s="398">
        <f t="shared" si="15"/>
        <v>3.4369060536288333E-2</v>
      </c>
      <c r="AE14" s="393">
        <f t="shared" si="7"/>
        <v>-2.4644445515422685E-2</v>
      </c>
      <c r="AF14" s="394">
        <f t="shared" si="7"/>
        <v>-1.320847651279137E-2</v>
      </c>
      <c r="AG14" s="385">
        <f t="shared" si="7"/>
        <v>-1.5375361115521112E-2</v>
      </c>
      <c r="AI14" s="27">
        <f t="shared" si="8"/>
        <v>1.7047238454764926</v>
      </c>
      <c r="AJ14" s="28">
        <f t="shared" si="8"/>
        <v>2.0248055222952557</v>
      </c>
      <c r="AK14" s="401">
        <f t="shared" si="8"/>
        <v>1.9552437717377422</v>
      </c>
      <c r="AL14" s="28">
        <f t="shared" si="8"/>
        <v>1.7862039155515421</v>
      </c>
      <c r="AM14" s="28">
        <f t="shared" si="8"/>
        <v>1.9051747169017843</v>
      </c>
      <c r="AN14" s="401">
        <f t="shared" si="8"/>
        <v>1.8816511306564139</v>
      </c>
      <c r="AO14" s="383">
        <f t="shared" si="9"/>
        <v>4.7796638905039067E-2</v>
      </c>
      <c r="AP14" s="384">
        <f t="shared" si="9"/>
        <v>-5.908261513326063E-2</v>
      </c>
      <c r="AQ14" s="385">
        <f t="shared" si="9"/>
        <v>-3.7638601459869199E-2</v>
      </c>
    </row>
    <row r="15" spans="1:43" ht="20.100000000000001" customHeight="1">
      <c r="A15" s="8" t="s">
        <v>167</v>
      </c>
      <c r="B15" s="19">
        <v>888.79</v>
      </c>
      <c r="C15" s="370">
        <v>18884.25</v>
      </c>
      <c r="D15" s="374">
        <v>19773.04</v>
      </c>
      <c r="E15" s="19">
        <v>1469.22</v>
      </c>
      <c r="F15" s="368">
        <v>13145.64</v>
      </c>
      <c r="G15" s="376">
        <v>14614.859999999999</v>
      </c>
      <c r="H15" s="344">
        <f t="shared" si="0"/>
        <v>8.1763385984284336E-3</v>
      </c>
      <c r="I15" s="322">
        <f t="shared" si="1"/>
        <v>4.7140632945234573E-2</v>
      </c>
      <c r="J15" s="398">
        <f t="shared" si="2"/>
        <v>3.8824214393424469E-2</v>
      </c>
      <c r="K15" s="322">
        <f t="shared" si="3"/>
        <v>1.4161882806906332E-2</v>
      </c>
      <c r="L15" s="322">
        <f t="shared" si="4"/>
        <v>3.3587100115473202E-2</v>
      </c>
      <c r="M15" s="398">
        <f t="shared" si="5"/>
        <v>2.951696553074103E-2</v>
      </c>
      <c r="N15" s="393">
        <f t="shared" si="6"/>
        <v>0.65305640252478103</v>
      </c>
      <c r="O15" s="394">
        <f t="shared" si="6"/>
        <v>-0.30388339489256921</v>
      </c>
      <c r="P15" s="385">
        <f t="shared" si="6"/>
        <v>-0.26086934533081418</v>
      </c>
      <c r="R15" s="400">
        <v>286.29899999999998</v>
      </c>
      <c r="S15" s="368">
        <v>4327.9390000000003</v>
      </c>
      <c r="T15" s="373">
        <v>4614.2380000000003</v>
      </c>
      <c r="U15" s="19">
        <v>400.32499999999999</v>
      </c>
      <c r="V15" s="119">
        <v>3510.7379999999998</v>
      </c>
      <c r="W15" s="374">
        <v>3911.0629999999996</v>
      </c>
      <c r="X15" s="344">
        <f t="shared" si="10"/>
        <v>1.0515040839672462E-2</v>
      </c>
      <c r="Y15" s="322">
        <f t="shared" si="11"/>
        <v>4.3567890909778757E-2</v>
      </c>
      <c r="Z15" s="398">
        <f t="shared" si="12"/>
        <v>3.6457346606831247E-2</v>
      </c>
      <c r="AA15" s="322">
        <f t="shared" si="13"/>
        <v>1.5432910239194788E-2</v>
      </c>
      <c r="AB15" s="322">
        <f t="shared" si="14"/>
        <v>3.6413733617653404E-2</v>
      </c>
      <c r="AC15" s="398">
        <f t="shared" si="15"/>
        <v>3.1965621270652451E-2</v>
      </c>
      <c r="AE15" s="393">
        <f t="shared" si="7"/>
        <v>0.39827592831270808</v>
      </c>
      <c r="AF15" s="394">
        <f t="shared" si="7"/>
        <v>-0.18881989787748868</v>
      </c>
      <c r="AG15" s="385">
        <f t="shared" si="7"/>
        <v>-0.1523924426958472</v>
      </c>
      <c r="AI15" s="27">
        <f t="shared" si="8"/>
        <v>3.2212221109598445</v>
      </c>
      <c r="AJ15" s="28">
        <f t="shared" si="8"/>
        <v>2.2918246687054027</v>
      </c>
      <c r="AK15" s="401">
        <f t="shared" si="8"/>
        <v>2.3336007007521351</v>
      </c>
      <c r="AL15" s="28">
        <f t="shared" si="8"/>
        <v>2.724745102843686</v>
      </c>
      <c r="AM15" s="28">
        <f t="shared" si="8"/>
        <v>2.6706482149214494</v>
      </c>
      <c r="AN15" s="401">
        <f t="shared" si="8"/>
        <v>2.6760865311060114</v>
      </c>
      <c r="AO15" s="383">
        <f t="shared" si="9"/>
        <v>-0.15412690929537318</v>
      </c>
      <c r="AP15" s="384">
        <f t="shared" si="9"/>
        <v>0.16529342378971562</v>
      </c>
      <c r="AQ15" s="385">
        <f t="shared" si="9"/>
        <v>0.14676282460983611</v>
      </c>
    </row>
    <row r="16" spans="1:43" ht="20.100000000000001" customHeight="1">
      <c r="A16" s="8" t="s">
        <v>214</v>
      </c>
      <c r="B16" s="19">
        <v>3913.1399999999994</v>
      </c>
      <c r="C16" s="370">
        <v>18336.420000000002</v>
      </c>
      <c r="D16" s="374">
        <v>22249.56</v>
      </c>
      <c r="E16" s="19">
        <v>2703.6600000000003</v>
      </c>
      <c r="F16" s="368">
        <v>12145.95</v>
      </c>
      <c r="G16" s="376">
        <v>14849.61</v>
      </c>
      <c r="H16" s="344">
        <f t="shared" si="0"/>
        <v>3.5998557165420664E-2</v>
      </c>
      <c r="I16" s="322">
        <f t="shared" si="1"/>
        <v>4.5773088406987739E-2</v>
      </c>
      <c r="J16" s="398">
        <f t="shared" si="2"/>
        <v>4.3686842670593973E-2</v>
      </c>
      <c r="K16" s="322">
        <f t="shared" si="3"/>
        <v>2.6060709811818773E-2</v>
      </c>
      <c r="L16" s="322">
        <f t="shared" si="4"/>
        <v>3.1032892932373914E-2</v>
      </c>
      <c r="M16" s="398">
        <f t="shared" si="5"/>
        <v>2.9991079388714457E-2</v>
      </c>
      <c r="N16" s="393">
        <f t="shared" si="6"/>
        <v>-0.30908170931783663</v>
      </c>
      <c r="O16" s="394">
        <f t="shared" si="6"/>
        <v>-0.33760515956768011</v>
      </c>
      <c r="P16" s="385">
        <f t="shared" si="6"/>
        <v>-0.33258859950488912</v>
      </c>
      <c r="R16" s="400">
        <v>762.4409999999998</v>
      </c>
      <c r="S16" s="368">
        <v>4555.7899999999991</v>
      </c>
      <c r="T16" s="373">
        <v>5318.2309999999989</v>
      </c>
      <c r="U16" s="19">
        <v>728.83500000000004</v>
      </c>
      <c r="V16" s="119">
        <v>3005.0820000000003</v>
      </c>
      <c r="W16" s="374">
        <v>3733.9170000000004</v>
      </c>
      <c r="X16" s="344">
        <f t="shared" si="10"/>
        <v>2.8002536693599034E-2</v>
      </c>
      <c r="Y16" s="322">
        <f t="shared" si="11"/>
        <v>4.5861589483553462E-2</v>
      </c>
      <c r="Z16" s="398">
        <f t="shared" si="12"/>
        <v>4.2019633773159225E-2</v>
      </c>
      <c r="AA16" s="322">
        <f t="shared" si="13"/>
        <v>2.8097283792377529E-2</v>
      </c>
      <c r="AB16" s="322">
        <f t="shared" si="14"/>
        <v>3.1169017866672234E-2</v>
      </c>
      <c r="AC16" s="398">
        <f t="shared" si="15"/>
        <v>3.0517784213154025E-2</v>
      </c>
      <c r="AE16" s="393">
        <f t="shared" si="7"/>
        <v>-4.4076853159785184E-2</v>
      </c>
      <c r="AF16" s="394">
        <f t="shared" si="7"/>
        <v>-0.34038179986347022</v>
      </c>
      <c r="AG16" s="385">
        <f t="shared" si="7"/>
        <v>-0.29790244162015506</v>
      </c>
      <c r="AI16" s="27">
        <f t="shared" si="8"/>
        <v>1.9484122724972783</v>
      </c>
      <c r="AJ16" s="28">
        <f t="shared" si="8"/>
        <v>2.4845580544075663</v>
      </c>
      <c r="AK16" s="401">
        <f t="shared" si="8"/>
        <v>2.3902634479063849</v>
      </c>
      <c r="AL16" s="28">
        <f t="shared" si="8"/>
        <v>2.6957346707796099</v>
      </c>
      <c r="AM16" s="28">
        <f t="shared" si="8"/>
        <v>2.474143232929495</v>
      </c>
      <c r="AN16" s="401">
        <f t="shared" si="8"/>
        <v>2.5144882592876177</v>
      </c>
      <c r="AO16" s="383">
        <f t="shared" si="9"/>
        <v>0.38355455302305663</v>
      </c>
      <c r="AP16" s="384">
        <f t="shared" si="9"/>
        <v>-4.1918205370953358E-3</v>
      </c>
      <c r="AQ16" s="385">
        <f t="shared" si="9"/>
        <v>5.1971179783567543E-2</v>
      </c>
    </row>
    <row r="17" spans="1:43" ht="20.100000000000001" customHeight="1">
      <c r="A17" s="8" t="s">
        <v>172</v>
      </c>
      <c r="B17" s="19">
        <v>2916.95</v>
      </c>
      <c r="C17" s="370">
        <v>11196.15</v>
      </c>
      <c r="D17" s="374">
        <v>14113.099999999999</v>
      </c>
      <c r="E17" s="19">
        <v>3470.63</v>
      </c>
      <c r="F17" s="368">
        <v>10533.01</v>
      </c>
      <c r="G17" s="376">
        <v>14003.64</v>
      </c>
      <c r="H17" s="344">
        <f t="shared" si="0"/>
        <v>2.6834202539054015E-2</v>
      </c>
      <c r="I17" s="322">
        <f t="shared" si="1"/>
        <v>2.7948877903532735E-2</v>
      </c>
      <c r="J17" s="398">
        <f t="shared" si="2"/>
        <v>2.7710965039055138E-2</v>
      </c>
      <c r="K17" s="322">
        <f t="shared" si="3"/>
        <v>3.3453570824065373E-2</v>
      </c>
      <c r="L17" s="322">
        <f t="shared" si="4"/>
        <v>2.6911832469722313E-2</v>
      </c>
      <c r="M17" s="398">
        <f t="shared" si="5"/>
        <v>2.8282512400728186E-2</v>
      </c>
      <c r="N17" s="393">
        <f t="shared" si="6"/>
        <v>0.18981470371449641</v>
      </c>
      <c r="O17" s="394">
        <f t="shared" si="6"/>
        <v>-5.9229288639398317E-2</v>
      </c>
      <c r="P17" s="385">
        <f t="shared" si="6"/>
        <v>-7.7559147175318777E-3</v>
      </c>
      <c r="R17" s="400">
        <v>783.01</v>
      </c>
      <c r="S17" s="368">
        <v>2617.8359999999998</v>
      </c>
      <c r="T17" s="373">
        <v>3400.8459999999995</v>
      </c>
      <c r="U17" s="19">
        <v>936.65900000000011</v>
      </c>
      <c r="V17" s="119">
        <v>2437.08</v>
      </c>
      <c r="W17" s="374">
        <v>3373.739</v>
      </c>
      <c r="X17" s="344">
        <f t="shared" si="10"/>
        <v>2.8757984232819306E-2</v>
      </c>
      <c r="Y17" s="322">
        <f t="shared" si="11"/>
        <v>2.6352865247798445E-2</v>
      </c>
      <c r="Z17" s="398">
        <f t="shared" si="12"/>
        <v>2.6870270102767907E-2</v>
      </c>
      <c r="AA17" s="322">
        <f t="shared" si="13"/>
        <v>3.6109097037991512E-2</v>
      </c>
      <c r="AB17" s="322">
        <f t="shared" si="14"/>
        <v>2.5277643026882315E-2</v>
      </c>
      <c r="AC17" s="398">
        <f t="shared" si="15"/>
        <v>2.7574003062602097E-2</v>
      </c>
      <c r="AE17" s="393">
        <f t="shared" si="7"/>
        <v>0.19622865608357506</v>
      </c>
      <c r="AF17" s="394">
        <f t="shared" si="7"/>
        <v>-6.9047870072838732E-2</v>
      </c>
      <c r="AG17" s="385">
        <f t="shared" si="7"/>
        <v>-7.9706637701323496E-3</v>
      </c>
      <c r="AI17" s="27">
        <f t="shared" si="8"/>
        <v>2.6843449493477776</v>
      </c>
      <c r="AJ17" s="28">
        <f t="shared" si="8"/>
        <v>2.3381573130049169</v>
      </c>
      <c r="AK17" s="401">
        <f t="shared" si="8"/>
        <v>2.4097087103471244</v>
      </c>
      <c r="AL17" s="28">
        <f t="shared" si="8"/>
        <v>2.698815488830558</v>
      </c>
      <c r="AM17" s="28">
        <f t="shared" si="8"/>
        <v>2.3137545677826186</v>
      </c>
      <c r="AN17" s="401">
        <f t="shared" si="8"/>
        <v>2.4091871827610536</v>
      </c>
      <c r="AO17" s="383">
        <f t="shared" si="9"/>
        <v>5.3907153349633313E-3</v>
      </c>
      <c r="AP17" s="384">
        <f t="shared" si="9"/>
        <v>-1.0436742252785723E-2</v>
      </c>
      <c r="AQ17" s="385">
        <f t="shared" si="9"/>
        <v>-2.1642764697302243E-4</v>
      </c>
    </row>
    <row r="18" spans="1:43" ht="20.100000000000001" customHeight="1">
      <c r="A18" s="8" t="s">
        <v>169</v>
      </c>
      <c r="B18" s="19">
        <v>1370.55</v>
      </c>
      <c r="C18" s="370">
        <v>11538.769999999999</v>
      </c>
      <c r="D18" s="374">
        <v>12909.319999999998</v>
      </c>
      <c r="E18" s="19">
        <v>1241.8200000000002</v>
      </c>
      <c r="F18" s="368">
        <v>9704.2899999999991</v>
      </c>
      <c r="G18" s="376">
        <v>10946.109999999999</v>
      </c>
      <c r="H18" s="344">
        <f t="shared" si="0"/>
        <v>1.2608243641440709E-2</v>
      </c>
      <c r="I18" s="322">
        <f t="shared" si="1"/>
        <v>2.880415802637035E-2</v>
      </c>
      <c r="J18" s="398">
        <f t="shared" si="2"/>
        <v>2.5347352119518409E-2</v>
      </c>
      <c r="K18" s="322">
        <f t="shared" si="3"/>
        <v>1.1969963182690424E-2</v>
      </c>
      <c r="L18" s="322">
        <f t="shared" si="4"/>
        <v>2.4794453505465344E-2</v>
      </c>
      <c r="M18" s="398">
        <f t="shared" si="5"/>
        <v>2.2107358644947655E-2</v>
      </c>
      <c r="N18" s="393">
        <f t="shared" si="6"/>
        <v>-9.3925796213198937E-2</v>
      </c>
      <c r="O18" s="394">
        <f t="shared" si="6"/>
        <v>-0.15898401649395905</v>
      </c>
      <c r="P18" s="385">
        <f t="shared" si="6"/>
        <v>-0.15207694905696034</v>
      </c>
      <c r="R18" s="400">
        <v>428.48899999999992</v>
      </c>
      <c r="S18" s="368">
        <v>3688.6940000000004</v>
      </c>
      <c r="T18" s="373">
        <v>4117.183</v>
      </c>
      <c r="U18" s="19">
        <v>376.92100000000005</v>
      </c>
      <c r="V18" s="119">
        <v>2918.328</v>
      </c>
      <c r="W18" s="374">
        <v>3295.2489999999998</v>
      </c>
      <c r="X18" s="344">
        <f t="shared" si="10"/>
        <v>1.5737321242304068E-2</v>
      </c>
      <c r="Y18" s="322">
        <f t="shared" si="11"/>
        <v>3.7132828764812865E-2</v>
      </c>
      <c r="Z18" s="398">
        <f t="shared" si="12"/>
        <v>3.2530087887697443E-2</v>
      </c>
      <c r="AA18" s="322">
        <f t="shared" si="13"/>
        <v>1.4530663736383039E-2</v>
      </c>
      <c r="AB18" s="322">
        <f t="shared" si="14"/>
        <v>3.0269196505389815E-2</v>
      </c>
      <c r="AC18" s="398">
        <f t="shared" si="15"/>
        <v>2.6932494190580983E-2</v>
      </c>
      <c r="AE18" s="393">
        <f t="shared" si="7"/>
        <v>-0.12034848035772186</v>
      </c>
      <c r="AF18" s="394">
        <f t="shared" si="7"/>
        <v>-0.20884519019468689</v>
      </c>
      <c r="AG18" s="385">
        <f t="shared" si="7"/>
        <v>-0.19963504172634547</v>
      </c>
      <c r="AI18" s="27">
        <f t="shared" si="8"/>
        <v>3.1264018094925388</v>
      </c>
      <c r="AJ18" s="28">
        <f t="shared" si="8"/>
        <v>3.1967826726765516</v>
      </c>
      <c r="AK18" s="401">
        <f t="shared" si="8"/>
        <v>3.189310513644406</v>
      </c>
      <c r="AL18" s="28">
        <f t="shared" si="8"/>
        <v>3.0352305487107634</v>
      </c>
      <c r="AM18" s="28">
        <f t="shared" si="8"/>
        <v>3.0072555539869485</v>
      </c>
      <c r="AN18" s="401">
        <f t="shared" si="8"/>
        <v>3.0104292757883853</v>
      </c>
      <c r="AO18" s="383">
        <f t="shared" si="9"/>
        <v>-2.9161722112927588E-2</v>
      </c>
      <c r="AP18" s="384">
        <f t="shared" si="9"/>
        <v>-5.9286832448612707E-2</v>
      </c>
      <c r="AQ18" s="385">
        <f t="shared" si="9"/>
        <v>-5.6087745953470741E-2</v>
      </c>
    </row>
    <row r="19" spans="1:43" ht="20.100000000000001" customHeight="1">
      <c r="A19" s="8" t="s">
        <v>211</v>
      </c>
      <c r="B19" s="19">
        <v>1569.9500000000003</v>
      </c>
      <c r="C19" s="370">
        <v>12903.469999999998</v>
      </c>
      <c r="D19" s="374">
        <v>14473.419999999998</v>
      </c>
      <c r="E19" s="19">
        <v>1423.71</v>
      </c>
      <c r="F19" s="368">
        <v>14269.080000000002</v>
      </c>
      <c r="G19" s="376">
        <v>15692.79</v>
      </c>
      <c r="H19" s="344">
        <f t="shared" si="0"/>
        <v>1.4442604870219873E-2</v>
      </c>
      <c r="I19" s="322">
        <f t="shared" si="1"/>
        <v>3.2210849940550769E-2</v>
      </c>
      <c r="J19" s="398">
        <f t="shared" si="2"/>
        <v>2.8418450632076684E-2</v>
      </c>
      <c r="K19" s="322">
        <f t="shared" si="3"/>
        <v>1.3723209710608768E-2</v>
      </c>
      <c r="L19" s="322">
        <f t="shared" si="4"/>
        <v>3.6457488453639116E-2</v>
      </c>
      <c r="M19" s="398">
        <f t="shared" si="5"/>
        <v>3.1694011541072417E-2</v>
      </c>
      <c r="N19" s="393">
        <f t="shared" si="6"/>
        <v>-9.3149463358705831E-2</v>
      </c>
      <c r="O19" s="394">
        <f t="shared" si="6"/>
        <v>0.10583277211478807</v>
      </c>
      <c r="P19" s="385">
        <f t="shared" si="6"/>
        <v>8.4248919743916975E-2</v>
      </c>
      <c r="R19" s="400">
        <v>353.90100000000001</v>
      </c>
      <c r="S19" s="368">
        <v>2280.7759999999994</v>
      </c>
      <c r="T19" s="373">
        <v>2634.6769999999992</v>
      </c>
      <c r="U19" s="19">
        <v>314.66999999999996</v>
      </c>
      <c r="V19" s="119">
        <v>2530.895</v>
      </c>
      <c r="W19" s="374">
        <v>2845.5650000000001</v>
      </c>
      <c r="X19" s="344">
        <f t="shared" si="10"/>
        <v>1.2997891952821784E-2</v>
      </c>
      <c r="Y19" s="322">
        <f t="shared" si="11"/>
        <v>2.295979678956693E-2</v>
      </c>
      <c r="Z19" s="398">
        <f t="shared" si="12"/>
        <v>2.0816726962511748E-2</v>
      </c>
      <c r="AA19" s="322">
        <f t="shared" si="13"/>
        <v>1.2130828364372506E-2</v>
      </c>
      <c r="AB19" s="322">
        <f t="shared" si="14"/>
        <v>2.6250701802370588E-2</v>
      </c>
      <c r="AC19" s="398">
        <f t="shared" si="15"/>
        <v>2.3257168982198484E-2</v>
      </c>
      <c r="AE19" s="393">
        <f t="shared" si="7"/>
        <v>-0.110853035170853</v>
      </c>
      <c r="AF19" s="394">
        <f t="shared" si="7"/>
        <v>0.10966399155375217</v>
      </c>
      <c r="AG19" s="385">
        <f t="shared" si="7"/>
        <v>8.0043208332558749E-2</v>
      </c>
      <c r="AI19" s="27">
        <f t="shared" si="8"/>
        <v>2.2542182872065988</v>
      </c>
      <c r="AJ19" s="28">
        <f t="shared" si="8"/>
        <v>1.7675679487765692</v>
      </c>
      <c r="AK19" s="401">
        <f t="shared" si="8"/>
        <v>1.8203555206716862</v>
      </c>
      <c r="AL19" s="28">
        <f t="shared" si="8"/>
        <v>2.2102113492213999</v>
      </c>
      <c r="AM19" s="28">
        <f t="shared" si="8"/>
        <v>1.7736917867164523</v>
      </c>
      <c r="AN19" s="401">
        <f t="shared" si="8"/>
        <v>1.8132945129578615</v>
      </c>
      <c r="AO19" s="383">
        <f>(AL19-AI19)/AI19</f>
        <v>-1.9522039296261642E-2</v>
      </c>
      <c r="AP19" s="384">
        <f>(AM19-AJ19)/AJ19</f>
        <v>3.4645558854593289E-3</v>
      </c>
      <c r="AQ19" s="385">
        <f>(AN19-AK19)/AK19</f>
        <v>-3.8789168564277265E-3</v>
      </c>
    </row>
    <row r="20" spans="1:43" ht="20.100000000000001" customHeight="1">
      <c r="A20" s="8" t="s">
        <v>170</v>
      </c>
      <c r="B20" s="19">
        <v>3194.7099999999996</v>
      </c>
      <c r="C20" s="370">
        <v>6846.1299999999992</v>
      </c>
      <c r="D20" s="374">
        <v>10040.839999999998</v>
      </c>
      <c r="E20" s="19">
        <v>3209.46</v>
      </c>
      <c r="F20" s="368">
        <v>8219.8799999999992</v>
      </c>
      <c r="G20" s="376">
        <v>11429.34</v>
      </c>
      <c r="H20" s="344">
        <f t="shared" si="0"/>
        <v>2.9389429093245083E-2</v>
      </c>
      <c r="I20" s="322">
        <f t="shared" si="1"/>
        <v>1.7089950695704556E-2</v>
      </c>
      <c r="J20" s="398">
        <f t="shared" si="2"/>
        <v>1.9715113348785625E-2</v>
      </c>
      <c r="K20" s="322">
        <f t="shared" si="3"/>
        <v>3.0936140532700072E-2</v>
      </c>
      <c r="L20" s="322">
        <f t="shared" si="4"/>
        <v>2.1001787094213433E-2</v>
      </c>
      <c r="M20" s="398">
        <f t="shared" si="5"/>
        <v>2.30833162150797E-2</v>
      </c>
      <c r="N20" s="393">
        <f t="shared" si="6"/>
        <v>4.6170074905078889E-3</v>
      </c>
      <c r="O20" s="394">
        <f t="shared" si="6"/>
        <v>0.20066081129046631</v>
      </c>
      <c r="P20" s="385">
        <f t="shared" si="6"/>
        <v>0.1382852430673133</v>
      </c>
      <c r="R20" s="400">
        <v>737.06100000000004</v>
      </c>
      <c r="S20" s="368">
        <v>1873.3690000000001</v>
      </c>
      <c r="T20" s="373">
        <v>2610.4300000000003</v>
      </c>
      <c r="U20" s="19">
        <v>721.62399999999991</v>
      </c>
      <c r="V20" s="119">
        <v>2039.9390000000001</v>
      </c>
      <c r="W20" s="374">
        <v>2761.5630000000001</v>
      </c>
      <c r="X20" s="344">
        <f t="shared" si="10"/>
        <v>2.7070393247373637E-2</v>
      </c>
      <c r="Y20" s="322">
        <f t="shared" si="11"/>
        <v>1.8858568992252737E-2</v>
      </c>
      <c r="Z20" s="398">
        <f t="shared" si="12"/>
        <v>2.0625150090409401E-2</v>
      </c>
      <c r="AA20" s="322">
        <f t="shared" si="13"/>
        <v>2.7819292870664331E-2</v>
      </c>
      <c r="AB20" s="322">
        <f t="shared" si="14"/>
        <v>2.1158455954919528E-2</v>
      </c>
      <c r="AC20" s="398">
        <f t="shared" si="15"/>
        <v>2.2570609824757823E-2</v>
      </c>
      <c r="AE20" s="393">
        <f t="shared" si="7"/>
        <v>-2.094399242396508E-2</v>
      </c>
      <c r="AF20" s="394">
        <f t="shared" si="7"/>
        <v>8.8914677247248095E-2</v>
      </c>
      <c r="AG20" s="385">
        <f t="shared" si="7"/>
        <v>5.7895825591952207E-2</v>
      </c>
      <c r="AI20" s="27">
        <f t="shared" si="8"/>
        <v>2.3071295986177152</v>
      </c>
      <c r="AJ20" s="28">
        <f t="shared" si="8"/>
        <v>2.7363912166435638</v>
      </c>
      <c r="AK20" s="401">
        <f t="shared" si="8"/>
        <v>2.5998123662960477</v>
      </c>
      <c r="AL20" s="28">
        <f t="shared" si="8"/>
        <v>2.2484280844752695</v>
      </c>
      <c r="AM20" s="28">
        <f t="shared" si="8"/>
        <v>2.4817138449709732</v>
      </c>
      <c r="AN20" s="401">
        <f t="shared" si="8"/>
        <v>2.4162051352046579</v>
      </c>
      <c r="AO20" s="383">
        <f t="shared" ref="AO20:AQ33" si="16">(AL20-AI20)/AI20</f>
        <v>-2.5443526959914094E-2</v>
      </c>
      <c r="AP20" s="384">
        <f t="shared" si="16"/>
        <v>-9.3070526656994543E-2</v>
      </c>
      <c r="AQ20" s="385">
        <f t="shared" si="16"/>
        <v>-7.0623262459888619E-2</v>
      </c>
    </row>
    <row r="21" spans="1:43" ht="20.100000000000001" customHeight="1">
      <c r="A21" s="8" t="s">
        <v>236</v>
      </c>
      <c r="B21" s="19">
        <v>2485.83</v>
      </c>
      <c r="C21" s="370">
        <v>7475.5199999999986</v>
      </c>
      <c r="D21" s="374">
        <v>9961.3499999999985</v>
      </c>
      <c r="E21" s="19">
        <v>2345.94</v>
      </c>
      <c r="F21" s="368">
        <v>8725.7300000000014</v>
      </c>
      <c r="G21" s="376">
        <v>11071.670000000002</v>
      </c>
      <c r="H21" s="344">
        <f t="shared" si="0"/>
        <v>2.2868155332678532E-2</v>
      </c>
      <c r="I21" s="322">
        <f t="shared" si="1"/>
        <v>1.8661092942253991E-2</v>
      </c>
      <c r="J21" s="398">
        <f t="shared" si="2"/>
        <v>1.9559035335382863E-2</v>
      </c>
      <c r="K21" s="322">
        <f t="shared" si="3"/>
        <v>2.2612629389767252E-2</v>
      </c>
      <c r="L21" s="322">
        <f t="shared" si="4"/>
        <v>2.2294233456156418E-2</v>
      </c>
      <c r="M21" s="398">
        <f t="shared" si="5"/>
        <v>2.2360946444765096E-2</v>
      </c>
      <c r="N21" s="393">
        <f t="shared" si="6"/>
        <v>-5.6274966510179651E-2</v>
      </c>
      <c r="O21" s="394">
        <f t="shared" si="6"/>
        <v>0.16724053978853684</v>
      </c>
      <c r="P21" s="385">
        <f t="shared" si="6"/>
        <v>0.1114628037364417</v>
      </c>
      <c r="R21" s="400">
        <v>622.78499999999997</v>
      </c>
      <c r="S21" s="368">
        <v>1507.9460000000001</v>
      </c>
      <c r="T21" s="373">
        <v>2130.7310000000002</v>
      </c>
      <c r="U21" s="19">
        <v>568.05700000000002</v>
      </c>
      <c r="V21" s="119">
        <v>1657.3159999999998</v>
      </c>
      <c r="W21" s="374">
        <v>2225.3729999999996</v>
      </c>
      <c r="X21" s="344">
        <f t="shared" si="10"/>
        <v>2.2873323725669366E-2</v>
      </c>
      <c r="Y21" s="322">
        <f t="shared" si="11"/>
        <v>1.5179979853190454E-2</v>
      </c>
      <c r="Z21" s="398">
        <f t="shared" si="12"/>
        <v>1.6835022075783725E-2</v>
      </c>
      <c r="AA21" s="322">
        <f t="shared" si="13"/>
        <v>2.1899138679188846E-2</v>
      </c>
      <c r="AB21" s="322">
        <f t="shared" si="14"/>
        <v>1.7189851063871716E-2</v>
      </c>
      <c r="AC21" s="398">
        <f t="shared" si="15"/>
        <v>1.8188259944658437E-2</v>
      </c>
      <c r="AE21" s="393">
        <f t="shared" si="7"/>
        <v>-8.7876233371066995E-2</v>
      </c>
      <c r="AF21" s="394">
        <f t="shared" si="7"/>
        <v>9.9055271209976786E-2</v>
      </c>
      <c r="AG21" s="385">
        <f t="shared" si="7"/>
        <v>4.4417620056215149E-2</v>
      </c>
      <c r="AI21" s="27">
        <f t="shared" si="8"/>
        <v>2.5053402686426667</v>
      </c>
      <c r="AJ21" s="28">
        <f t="shared" si="8"/>
        <v>2.0171787380677202</v>
      </c>
      <c r="AK21" s="401">
        <f t="shared" si="8"/>
        <v>2.1389982281518072</v>
      </c>
      <c r="AL21" s="28">
        <f t="shared" si="8"/>
        <v>2.4214472663409978</v>
      </c>
      <c r="AM21" s="28">
        <f t="shared" si="8"/>
        <v>1.8993436652291551</v>
      </c>
      <c r="AN21" s="401">
        <f t="shared" si="8"/>
        <v>2.0099704922563615</v>
      </c>
      <c r="AO21" s="383">
        <f t="shared" si="16"/>
        <v>-3.3485671927159046E-2</v>
      </c>
      <c r="AP21" s="384">
        <f t="shared" si="16"/>
        <v>-5.8415781712750317E-2</v>
      </c>
      <c r="AQ21" s="385">
        <f t="shared" si="16"/>
        <v>-6.0321572125345606E-2</v>
      </c>
    </row>
    <row r="22" spans="1:43" ht="20.100000000000001" customHeight="1">
      <c r="A22" s="8" t="s">
        <v>216</v>
      </c>
      <c r="B22" s="19">
        <v>2782.28</v>
      </c>
      <c r="C22" s="370">
        <v>7488.9400000000005</v>
      </c>
      <c r="D22" s="374">
        <v>10271.220000000001</v>
      </c>
      <c r="E22" s="19">
        <v>1081.7</v>
      </c>
      <c r="F22" s="368">
        <v>5398.2199999999993</v>
      </c>
      <c r="G22" s="376">
        <v>6479.9199999999992</v>
      </c>
      <c r="H22" s="344">
        <f t="shared" si="0"/>
        <v>2.5595318754301311E-2</v>
      </c>
      <c r="I22" s="322">
        <f t="shared" si="1"/>
        <v>1.8694593202742235E-2</v>
      </c>
      <c r="J22" s="398">
        <f t="shared" si="2"/>
        <v>2.0167462735220753E-2</v>
      </c>
      <c r="K22" s="322">
        <f t="shared" si="3"/>
        <v>1.0426558740168648E-2</v>
      </c>
      <c r="L22" s="322">
        <f t="shared" si="4"/>
        <v>1.3792447958817506E-2</v>
      </c>
      <c r="M22" s="398">
        <f t="shared" si="5"/>
        <v>1.308719859663106E-2</v>
      </c>
      <c r="N22" s="393">
        <f t="shared" si="6"/>
        <v>-0.61121813764250899</v>
      </c>
      <c r="O22" s="394">
        <f t="shared" si="6"/>
        <v>-0.27917435578332861</v>
      </c>
      <c r="P22" s="385">
        <f t="shared" si="6"/>
        <v>-0.3691187609651046</v>
      </c>
      <c r="R22" s="400">
        <v>735.27000000000021</v>
      </c>
      <c r="S22" s="368">
        <v>1928.386</v>
      </c>
      <c r="T22" s="373">
        <v>2663.6559999999999</v>
      </c>
      <c r="U22" s="19">
        <v>260.70999999999998</v>
      </c>
      <c r="V22" s="119">
        <v>1386.598</v>
      </c>
      <c r="W22" s="374">
        <v>1647.308</v>
      </c>
      <c r="X22" s="344">
        <f t="shared" si="10"/>
        <v>2.7004614330423695E-2</v>
      </c>
      <c r="Y22" s="322">
        <f t="shared" si="11"/>
        <v>1.9412406431778408E-2</v>
      </c>
      <c r="Z22" s="398">
        <f t="shared" si="12"/>
        <v>2.1045691625218656E-2</v>
      </c>
      <c r="AA22" s="322">
        <f t="shared" si="13"/>
        <v>1.0050618943259784E-2</v>
      </c>
      <c r="AB22" s="322">
        <f t="shared" si="14"/>
        <v>1.4381936278574755E-2</v>
      </c>
      <c r="AC22" s="398">
        <f t="shared" si="15"/>
        <v>1.3463660300055497E-2</v>
      </c>
      <c r="AE22" s="393">
        <f t="shared" si="7"/>
        <v>-0.64542276986685176</v>
      </c>
      <c r="AF22" s="394">
        <f t="shared" si="7"/>
        <v>-0.28095412432988004</v>
      </c>
      <c r="AG22" s="385">
        <f t="shared" si="7"/>
        <v>-0.38156128268815492</v>
      </c>
      <c r="AI22" s="27">
        <f t="shared" si="8"/>
        <v>2.6426887301062445</v>
      </c>
      <c r="AJ22" s="28">
        <f t="shared" si="8"/>
        <v>2.5749785683955273</v>
      </c>
      <c r="AK22" s="401">
        <f t="shared" si="8"/>
        <v>2.5933199756212018</v>
      </c>
      <c r="AL22" s="28">
        <f t="shared" si="8"/>
        <v>2.4101876675603213</v>
      </c>
      <c r="AM22" s="28">
        <f t="shared" si="8"/>
        <v>2.5686207675863528</v>
      </c>
      <c r="AN22" s="401">
        <f t="shared" si="8"/>
        <v>2.5421733601649406</v>
      </c>
      <c r="AO22" s="383">
        <f t="shared" si="16"/>
        <v>-8.7978981367425699E-2</v>
      </c>
      <c r="AP22" s="384">
        <f t="shared" si="16"/>
        <v>-2.4690694078809473E-3</v>
      </c>
      <c r="AQ22" s="385">
        <f t="shared" si="16"/>
        <v>-1.9722446877774726E-2</v>
      </c>
    </row>
    <row r="23" spans="1:43" ht="20.100000000000001" customHeight="1">
      <c r="A23" s="8" t="s">
        <v>176</v>
      </c>
      <c r="B23" s="19">
        <v>1351.5299999999997</v>
      </c>
      <c r="C23" s="370">
        <v>4064.4699999999993</v>
      </c>
      <c r="D23" s="374">
        <v>5415.9999999999991</v>
      </c>
      <c r="E23" s="19">
        <v>1794.5600000000002</v>
      </c>
      <c r="F23" s="368">
        <v>3737.24</v>
      </c>
      <c r="G23" s="376">
        <v>5531.8</v>
      </c>
      <c r="H23" s="344">
        <f t="shared" si="0"/>
        <v>1.2433270970571201E-2</v>
      </c>
      <c r="I23" s="322">
        <f t="shared" si="1"/>
        <v>1.0146110562342563E-2</v>
      </c>
      <c r="J23" s="398">
        <f t="shared" si="2"/>
        <v>1.063427501055917E-2</v>
      </c>
      <c r="K23" s="322">
        <f t="shared" si="3"/>
        <v>1.7297850839194832E-2</v>
      </c>
      <c r="L23" s="322">
        <f t="shared" si="4"/>
        <v>9.5486453330192421E-3</v>
      </c>
      <c r="M23" s="398">
        <f t="shared" si="5"/>
        <v>1.1172323917092141E-2</v>
      </c>
      <c r="N23" s="393">
        <f t="shared" si="6"/>
        <v>0.32779886499004868</v>
      </c>
      <c r="O23" s="394">
        <f t="shared" si="6"/>
        <v>-8.050988197723187E-2</v>
      </c>
      <c r="P23" s="385">
        <f t="shared" si="6"/>
        <v>2.1381093057607294E-2</v>
      </c>
      <c r="R23" s="400">
        <v>382.322</v>
      </c>
      <c r="S23" s="368">
        <v>1156.7640000000001</v>
      </c>
      <c r="T23" s="373">
        <v>1539.0860000000002</v>
      </c>
      <c r="U23" s="19">
        <v>511.50199999999995</v>
      </c>
      <c r="V23" s="119">
        <v>1065.1690000000001</v>
      </c>
      <c r="W23" s="374">
        <v>1576.671</v>
      </c>
      <c r="X23" s="344">
        <f t="shared" si="10"/>
        <v>1.4041723666185543E-2</v>
      </c>
      <c r="Y23" s="322">
        <f t="shared" si="11"/>
        <v>1.1644750020820376E-2</v>
      </c>
      <c r="Z23" s="398">
        <f t="shared" si="12"/>
        <v>1.2160402597291575E-2</v>
      </c>
      <c r="AA23" s="322">
        <f t="shared" si="13"/>
        <v>1.97188895351742E-2</v>
      </c>
      <c r="AB23" s="322">
        <f t="shared" si="14"/>
        <v>1.1048041814508022E-2</v>
      </c>
      <c r="AC23" s="398">
        <f t="shared" si="15"/>
        <v>1.2886335007751314E-2</v>
      </c>
      <c r="AE23" s="393">
        <f t="shared" si="7"/>
        <v>0.3378827271253026</v>
      </c>
      <c r="AF23" s="394">
        <f t="shared" si="7"/>
        <v>-7.9182097644809157E-2</v>
      </c>
      <c r="AG23" s="385">
        <f t="shared" si="7"/>
        <v>2.4420337784892984E-2</v>
      </c>
      <c r="AI23" s="27">
        <f t="shared" ref="AI23:AN33" si="17">(R23/B23)*10</f>
        <v>2.8288088314724797</v>
      </c>
      <c r="AJ23" s="28">
        <f t="shared" si="17"/>
        <v>2.8460389669501813</v>
      </c>
      <c r="AK23" s="401">
        <f t="shared" si="17"/>
        <v>2.8417392909896613</v>
      </c>
      <c r="AL23" s="28">
        <f t="shared" si="17"/>
        <v>2.8502919935805986</v>
      </c>
      <c r="AM23" s="28">
        <f t="shared" si="17"/>
        <v>2.8501487728912251</v>
      </c>
      <c r="AN23" s="401">
        <f t="shared" si="17"/>
        <v>2.850195234824108</v>
      </c>
      <c r="AO23" s="383">
        <f t="shared" si="16"/>
        <v>7.5944199088689279E-3</v>
      </c>
      <c r="AP23" s="384">
        <f t="shared" si="16"/>
        <v>1.4440441570790906E-3</v>
      </c>
      <c r="AQ23" s="385">
        <f t="shared" si="16"/>
        <v>2.9756226622400118E-3</v>
      </c>
    </row>
    <row r="24" spans="1:43" ht="20.100000000000001" customHeight="1">
      <c r="A24" s="8" t="s">
        <v>173</v>
      </c>
      <c r="B24" s="19">
        <v>1596.2900000000002</v>
      </c>
      <c r="C24" s="370">
        <v>2021.99</v>
      </c>
      <c r="D24" s="374">
        <v>3618.28</v>
      </c>
      <c r="E24" s="19">
        <v>1924.93</v>
      </c>
      <c r="F24" s="368">
        <v>2684.99</v>
      </c>
      <c r="G24" s="376">
        <v>4609.92</v>
      </c>
      <c r="H24" s="344">
        <f t="shared" si="0"/>
        <v>1.4684917180982375E-2</v>
      </c>
      <c r="I24" s="322">
        <f t="shared" si="1"/>
        <v>5.0474807529520558E-3</v>
      </c>
      <c r="J24" s="398">
        <f t="shared" si="2"/>
        <v>7.1044653960867883E-3</v>
      </c>
      <c r="K24" s="322">
        <f t="shared" si="3"/>
        <v>1.8554493589454411E-2</v>
      </c>
      <c r="L24" s="322">
        <f t="shared" si="4"/>
        <v>6.860147390240749E-3</v>
      </c>
      <c r="M24" s="398">
        <f t="shared" si="5"/>
        <v>9.3104449676201968E-3</v>
      </c>
      <c r="N24" s="393">
        <f t="shared" si="6"/>
        <v>0.20587737817063306</v>
      </c>
      <c r="O24" s="394">
        <f t="shared" si="6"/>
        <v>0.32789479671017152</v>
      </c>
      <c r="P24" s="385">
        <f t="shared" si="6"/>
        <v>0.27406391987353101</v>
      </c>
      <c r="R24" s="400">
        <v>559.55999999999995</v>
      </c>
      <c r="S24" s="368">
        <v>696.31999999999994</v>
      </c>
      <c r="T24" s="373">
        <v>1255.8799999999999</v>
      </c>
      <c r="U24" s="19">
        <v>592.94600000000003</v>
      </c>
      <c r="V24" s="119">
        <v>771.99599999999998</v>
      </c>
      <c r="W24" s="374">
        <v>1364.942</v>
      </c>
      <c r="X24" s="344">
        <f t="shared" si="10"/>
        <v>2.0551228793139767E-2</v>
      </c>
      <c r="Y24" s="322">
        <f t="shared" si="11"/>
        <v>7.009616771007433E-3</v>
      </c>
      <c r="Z24" s="398">
        <f t="shared" si="12"/>
        <v>9.9227765140392013E-3</v>
      </c>
      <c r="AA24" s="322">
        <f t="shared" si="13"/>
        <v>2.2858633347129443E-2</v>
      </c>
      <c r="AB24" s="322">
        <f t="shared" si="14"/>
        <v>8.0072214724920959E-3</v>
      </c>
      <c r="AC24" s="398">
        <f t="shared" si="15"/>
        <v>1.1155846640262992E-2</v>
      </c>
      <c r="AE24" s="393">
        <f t="shared" si="7"/>
        <v>5.9664736578740586E-2</v>
      </c>
      <c r="AF24" s="394">
        <f t="shared" si="7"/>
        <v>0.10867991727941184</v>
      </c>
      <c r="AG24" s="385">
        <f t="shared" si="7"/>
        <v>8.6841099468102159E-2</v>
      </c>
      <c r="AI24" s="27">
        <f t="shared" si="17"/>
        <v>3.5053780954588443</v>
      </c>
      <c r="AJ24" s="28">
        <f t="shared" si="17"/>
        <v>3.4437361213458022</v>
      </c>
      <c r="AK24" s="401">
        <f t="shared" si="17"/>
        <v>3.470930939562443</v>
      </c>
      <c r="AL24" s="28">
        <f t="shared" si="17"/>
        <v>3.0803509738016448</v>
      </c>
      <c r="AM24" s="28">
        <f t="shared" si="17"/>
        <v>2.8752285855813242</v>
      </c>
      <c r="AN24" s="401">
        <f t="shared" si="17"/>
        <v>2.9608800152714148</v>
      </c>
      <c r="AO24" s="383">
        <f t="shared" si="16"/>
        <v>-0.12125000786871312</v>
      </c>
      <c r="AP24" s="384">
        <f t="shared" si="16"/>
        <v>-0.1650845232422474</v>
      </c>
      <c r="AQ24" s="385">
        <f t="shared" si="16"/>
        <v>-0.14694931508931922</v>
      </c>
    </row>
    <row r="25" spans="1:43" ht="20.100000000000001" customHeight="1">
      <c r="A25" s="8" t="s">
        <v>171</v>
      </c>
      <c r="B25" s="19">
        <v>151.54999999999998</v>
      </c>
      <c r="C25" s="370">
        <v>419.03999999999996</v>
      </c>
      <c r="D25" s="374">
        <v>570.58999999999992</v>
      </c>
      <c r="E25" s="19">
        <v>154.72999999999999</v>
      </c>
      <c r="F25" s="368">
        <v>415.61</v>
      </c>
      <c r="G25" s="376">
        <v>570.34</v>
      </c>
      <c r="H25" s="344">
        <f t="shared" si="0"/>
        <v>1.3941697302983032E-3</v>
      </c>
      <c r="I25" s="322">
        <f t="shared" si="1"/>
        <v>1.0460468818921109E-3</v>
      </c>
      <c r="J25" s="398">
        <f t="shared" si="2"/>
        <v>1.1203491466534262E-3</v>
      </c>
      <c r="K25" s="322">
        <f t="shared" si="3"/>
        <v>1.4914499712178004E-3</v>
      </c>
      <c r="L25" s="322">
        <f t="shared" si="4"/>
        <v>1.0618832311695603E-3</v>
      </c>
      <c r="M25" s="398">
        <f t="shared" si="5"/>
        <v>1.1518896603048433E-3</v>
      </c>
      <c r="N25" s="393">
        <f t="shared" si="6"/>
        <v>2.0983173870009947E-2</v>
      </c>
      <c r="O25" s="394">
        <f t="shared" si="6"/>
        <v>-8.1853760977471136E-3</v>
      </c>
      <c r="P25" s="385">
        <f t="shared" si="6"/>
        <v>-4.3814297481534263E-4</v>
      </c>
      <c r="R25" s="400">
        <v>231.726</v>
      </c>
      <c r="S25" s="368">
        <v>792.22200000000009</v>
      </c>
      <c r="T25" s="373">
        <v>1023.9480000000001</v>
      </c>
      <c r="U25" s="19">
        <v>245.44800000000001</v>
      </c>
      <c r="V25" s="119">
        <v>793.01999999999987</v>
      </c>
      <c r="W25" s="374">
        <v>1038.4679999999998</v>
      </c>
      <c r="X25" s="344">
        <f t="shared" si="10"/>
        <v>8.5107120654069369E-3</v>
      </c>
      <c r="Y25" s="322">
        <f t="shared" si="11"/>
        <v>7.9750296093190655E-3</v>
      </c>
      <c r="Z25" s="398">
        <f t="shared" si="12"/>
        <v>8.0902691069189847E-3</v>
      </c>
      <c r="AA25" s="322">
        <f t="shared" si="13"/>
        <v>9.4622542993564804E-3</v>
      </c>
      <c r="AB25" s="322">
        <f t="shared" si="14"/>
        <v>8.2252845508470011E-3</v>
      </c>
      <c r="AC25" s="398">
        <f t="shared" si="15"/>
        <v>8.4875326195696429E-3</v>
      </c>
      <c r="AE25" s="393">
        <f t="shared" si="7"/>
        <v>5.9216488438932222E-2</v>
      </c>
      <c r="AF25" s="394">
        <f t="shared" si="7"/>
        <v>1.007293410180195E-3</v>
      </c>
      <c r="AG25" s="385">
        <f t="shared" si="7"/>
        <v>1.4180407598823136E-2</v>
      </c>
      <c r="AI25" s="27">
        <f t="shared" si="17"/>
        <v>15.290399208182119</v>
      </c>
      <c r="AJ25" s="28">
        <f t="shared" si="17"/>
        <v>18.905641466208479</v>
      </c>
      <c r="AK25" s="401">
        <f t="shared" si="17"/>
        <v>17.945424911056978</v>
      </c>
      <c r="AL25" s="28">
        <f t="shared" si="17"/>
        <v>15.862987138887094</v>
      </c>
      <c r="AM25" s="28">
        <f t="shared" si="17"/>
        <v>19.080869083997012</v>
      </c>
      <c r="AN25" s="401">
        <f t="shared" si="17"/>
        <v>18.207876003787213</v>
      </c>
      <c r="AO25" s="383">
        <f t="shared" si="16"/>
        <v>3.744754619608457E-2</v>
      </c>
      <c r="AP25" s="384">
        <f t="shared" si="16"/>
        <v>9.268535960640676E-3</v>
      </c>
      <c r="AQ25" s="385">
        <f t="shared" si="16"/>
        <v>1.4624958396417058E-2</v>
      </c>
    </row>
    <row r="26" spans="1:43" ht="20.100000000000001" customHeight="1">
      <c r="A26" s="8" t="s">
        <v>220</v>
      </c>
      <c r="B26" s="19">
        <v>465.61000000000007</v>
      </c>
      <c r="C26" s="370">
        <v>2943.08</v>
      </c>
      <c r="D26" s="374">
        <v>3408.69</v>
      </c>
      <c r="E26" s="19">
        <v>377.53000000000009</v>
      </c>
      <c r="F26" s="368">
        <v>2847.8399999999997</v>
      </c>
      <c r="G26" s="376">
        <v>3225.37</v>
      </c>
      <c r="H26" s="344">
        <f t="shared" si="0"/>
        <v>4.2833346626472658E-3</v>
      </c>
      <c r="I26" s="322">
        <f t="shared" si="1"/>
        <v>7.3467918507995273E-3</v>
      </c>
      <c r="J26" s="398">
        <f t="shared" si="2"/>
        <v>6.6929370173085204E-3</v>
      </c>
      <c r="K26" s="322">
        <f t="shared" si="3"/>
        <v>3.6390299724284648E-3</v>
      </c>
      <c r="L26" s="322">
        <f t="shared" si="4"/>
        <v>7.2762290153122406E-3</v>
      </c>
      <c r="M26" s="398">
        <f t="shared" si="5"/>
        <v>6.5141325413918573E-3</v>
      </c>
      <c r="N26" s="393">
        <f t="shared" si="6"/>
        <v>-0.18917119477674443</v>
      </c>
      <c r="O26" s="394">
        <f t="shared" si="6"/>
        <v>-3.2360656183318237E-2</v>
      </c>
      <c r="P26" s="385">
        <f t="shared" si="6"/>
        <v>-5.3780191217153848E-2</v>
      </c>
      <c r="R26" s="400">
        <v>151.26700000000002</v>
      </c>
      <c r="S26" s="368">
        <v>782.0329999999999</v>
      </c>
      <c r="T26" s="373">
        <v>933.3</v>
      </c>
      <c r="U26" s="19">
        <v>128.26900000000001</v>
      </c>
      <c r="V26" s="119">
        <v>777.54599999999994</v>
      </c>
      <c r="W26" s="374">
        <v>905.81499999999994</v>
      </c>
      <c r="X26" s="344">
        <f t="shared" si="10"/>
        <v>5.5556557399597433E-3</v>
      </c>
      <c r="Y26" s="322">
        <f t="shared" si="11"/>
        <v>7.87246040941127E-3</v>
      </c>
      <c r="Z26" s="398">
        <f t="shared" si="12"/>
        <v>7.3740543049915499E-3</v>
      </c>
      <c r="AA26" s="322">
        <f t="shared" si="13"/>
        <v>4.9448921837788708E-3</v>
      </c>
      <c r="AB26" s="322">
        <f t="shared" si="14"/>
        <v>8.0647866401514241E-3</v>
      </c>
      <c r="AC26" s="398">
        <f t="shared" si="15"/>
        <v>7.4033425775233107E-3</v>
      </c>
      <c r="AE26" s="393">
        <f t="shared" si="7"/>
        <v>-0.15203580424018467</v>
      </c>
      <c r="AF26" s="394">
        <f t="shared" si="7"/>
        <v>-5.7376095382163754E-3</v>
      </c>
      <c r="AG26" s="385">
        <f t="shared" si="7"/>
        <v>-2.9449266045215916E-2</v>
      </c>
      <c r="AI26" s="27">
        <f t="shared" si="17"/>
        <v>3.2487919073903053</v>
      </c>
      <c r="AJ26" s="28">
        <f t="shared" si="17"/>
        <v>2.6571924650366281</v>
      </c>
      <c r="AK26" s="401">
        <f t="shared" si="17"/>
        <v>2.7380019890339105</v>
      </c>
      <c r="AL26" s="28">
        <f t="shared" si="17"/>
        <v>3.3975842979365871</v>
      </c>
      <c r="AM26" s="28">
        <f t="shared" si="17"/>
        <v>2.7303008595988536</v>
      </c>
      <c r="AN26" s="401">
        <f t="shared" si="17"/>
        <v>2.8084064773963919</v>
      </c>
      <c r="AO26" s="383">
        <f t="shared" si="16"/>
        <v>4.5799298566279664E-2</v>
      </c>
      <c r="AP26" s="384">
        <f t="shared" si="16"/>
        <v>2.751339826684995E-2</v>
      </c>
      <c r="AQ26" s="385">
        <f t="shared" si="16"/>
        <v>2.5713819290293257E-2</v>
      </c>
    </row>
    <row r="27" spans="1:43" ht="20.100000000000001" customHeight="1">
      <c r="A27" s="8" t="s">
        <v>238</v>
      </c>
      <c r="B27" s="19">
        <v>726.51</v>
      </c>
      <c r="C27" s="370">
        <v>1831.6200000000003</v>
      </c>
      <c r="D27" s="374">
        <v>2558.13</v>
      </c>
      <c r="E27" s="19">
        <v>1300.9099999999999</v>
      </c>
      <c r="F27" s="368">
        <v>2511.6099999999997</v>
      </c>
      <c r="G27" s="376">
        <v>3812.5199999999995</v>
      </c>
      <c r="H27" s="344">
        <f t="shared" si="0"/>
        <v>6.6834592593798771E-3</v>
      </c>
      <c r="I27" s="322">
        <f t="shared" si="1"/>
        <v>4.5722613349828863E-3</v>
      </c>
      <c r="J27" s="398">
        <f t="shared" si="2"/>
        <v>5.022868894527647E-3</v>
      </c>
      <c r="K27" s="322">
        <f t="shared" si="3"/>
        <v>1.2539534557338259E-2</v>
      </c>
      <c r="L27" s="322">
        <f t="shared" si="4"/>
        <v>6.4171616232472249E-3</v>
      </c>
      <c r="M27" s="398">
        <f t="shared" si="5"/>
        <v>7.6999725912708563E-3</v>
      </c>
      <c r="N27" s="393">
        <f t="shared" si="6"/>
        <v>0.79062917234449615</v>
      </c>
      <c r="O27" s="394">
        <f t="shared" si="6"/>
        <v>0.37125058691213197</v>
      </c>
      <c r="P27" s="385">
        <f t="shared" si="6"/>
        <v>0.49035428222959715</v>
      </c>
      <c r="R27" s="400">
        <v>176.43700000000001</v>
      </c>
      <c r="S27" s="368">
        <v>420.529</v>
      </c>
      <c r="T27" s="373">
        <v>596.96600000000001</v>
      </c>
      <c r="U27" s="19">
        <v>324.31200000000001</v>
      </c>
      <c r="V27" s="119">
        <v>560.23799999999994</v>
      </c>
      <c r="W27" s="374">
        <v>884.55</v>
      </c>
      <c r="X27" s="344">
        <f t="shared" si="10"/>
        <v>6.480086415353495E-3</v>
      </c>
      <c r="Y27" s="322">
        <f t="shared" si="11"/>
        <v>4.2333225113381561E-3</v>
      </c>
      <c r="Z27" s="398">
        <f t="shared" si="12"/>
        <v>4.7166609902856375E-3</v>
      </c>
      <c r="AA27" s="322">
        <f t="shared" si="13"/>
        <v>1.250253665270403E-2</v>
      </c>
      <c r="AB27" s="322">
        <f t="shared" si="14"/>
        <v>5.8108458376805406E-3</v>
      </c>
      <c r="AC27" s="398">
        <f t="shared" si="15"/>
        <v>7.2295409956207885E-3</v>
      </c>
      <c r="AE27" s="393">
        <f t="shared" si="7"/>
        <v>0.83811785509842029</v>
      </c>
      <c r="AF27" s="394">
        <f t="shared" si="7"/>
        <v>0.33222203462781391</v>
      </c>
      <c r="AG27" s="385">
        <f t="shared" si="7"/>
        <v>0.48174267881252858</v>
      </c>
      <c r="AI27" s="27">
        <f t="shared" si="17"/>
        <v>2.4285556977880556</v>
      </c>
      <c r="AJ27" s="28">
        <f t="shared" si="17"/>
        <v>2.2959402059379124</v>
      </c>
      <c r="AK27" s="401">
        <f t="shared" si="17"/>
        <v>2.3336030616114116</v>
      </c>
      <c r="AL27" s="28">
        <f t="shared" si="17"/>
        <v>2.4929626184747602</v>
      </c>
      <c r="AM27" s="28">
        <f t="shared" si="17"/>
        <v>2.2305931255250617</v>
      </c>
      <c r="AN27" s="401">
        <f t="shared" si="17"/>
        <v>2.3201189764250421</v>
      </c>
      <c r="AO27" s="383">
        <f t="shared" si="16"/>
        <v>2.6520668537833768E-2</v>
      </c>
      <c r="AP27" s="384">
        <f t="shared" si="16"/>
        <v>-2.8462013184770974E-2</v>
      </c>
      <c r="AQ27" s="385">
        <f t="shared" si="16"/>
        <v>-5.7782257009289595E-3</v>
      </c>
    </row>
    <row r="28" spans="1:43" ht="20.100000000000001" customHeight="1">
      <c r="A28" s="8" t="s">
        <v>181</v>
      </c>
      <c r="B28" s="19">
        <v>60.71</v>
      </c>
      <c r="C28" s="370">
        <v>4263.46</v>
      </c>
      <c r="D28" s="374">
        <v>4324.17</v>
      </c>
      <c r="E28" s="19">
        <v>124.22000000000001</v>
      </c>
      <c r="F28" s="368">
        <v>3415.35</v>
      </c>
      <c r="G28" s="376">
        <v>3539.5699999999997</v>
      </c>
      <c r="H28" s="344">
        <f t="shared" si="0"/>
        <v>5.5849583851144832E-4</v>
      </c>
      <c r="I28" s="322">
        <f t="shared" si="1"/>
        <v>1.0642848031385403E-2</v>
      </c>
      <c r="J28" s="398">
        <f t="shared" si="2"/>
        <v>8.490475068761015E-3</v>
      </c>
      <c r="K28" s="322">
        <f t="shared" si="3"/>
        <v>1.1973626021112595E-3</v>
      </c>
      <c r="L28" s="322">
        <f t="shared" si="4"/>
        <v>8.7262166299534611E-3</v>
      </c>
      <c r="M28" s="398">
        <f t="shared" si="5"/>
        <v>7.1487079372395644E-3</v>
      </c>
      <c r="N28" s="393">
        <f t="shared" si="6"/>
        <v>1.046120902651952</v>
      </c>
      <c r="O28" s="394">
        <f t="shared" si="6"/>
        <v>-0.19892528603528592</v>
      </c>
      <c r="P28" s="385">
        <f t="shared" si="6"/>
        <v>-0.18144522532647891</v>
      </c>
      <c r="R28" s="400">
        <v>24.704000000000004</v>
      </c>
      <c r="S28" s="368">
        <v>1011.9380000000001</v>
      </c>
      <c r="T28" s="373">
        <v>1036.6420000000001</v>
      </c>
      <c r="U28" s="19">
        <v>35.907000000000004</v>
      </c>
      <c r="V28" s="119">
        <v>802.43400000000008</v>
      </c>
      <c r="W28" s="374">
        <v>838.34100000000012</v>
      </c>
      <c r="X28" s="344">
        <f t="shared" si="10"/>
        <v>9.0731566964351448E-4</v>
      </c>
      <c r="Y28" s="322">
        <f t="shared" si="11"/>
        <v>1.018683590306141E-2</v>
      </c>
      <c r="Z28" s="398">
        <f t="shared" si="12"/>
        <v>8.1905650946480779E-3</v>
      </c>
      <c r="AA28" s="322">
        <f t="shared" si="13"/>
        <v>1.3842490675295507E-3</v>
      </c>
      <c r="AB28" s="322">
        <f t="shared" si="14"/>
        <v>8.3229275217199614E-3</v>
      </c>
      <c r="AC28" s="398">
        <f t="shared" si="15"/>
        <v>6.8518688913116596E-3</v>
      </c>
      <c r="AE28" s="393">
        <f t="shared" si="7"/>
        <v>0.45348931347150251</v>
      </c>
      <c r="AF28" s="394">
        <f t="shared" si="7"/>
        <v>-0.20703244665186998</v>
      </c>
      <c r="AG28" s="385">
        <f t="shared" si="7"/>
        <v>-0.19129168989873063</v>
      </c>
      <c r="AI28" s="27">
        <f t="shared" si="17"/>
        <v>4.0691813539779282</v>
      </c>
      <c r="AJ28" s="28">
        <f t="shared" si="17"/>
        <v>2.3735135312633404</v>
      </c>
      <c r="AK28" s="401">
        <f t="shared" si="17"/>
        <v>2.3973201793639012</v>
      </c>
      <c r="AL28" s="28">
        <f t="shared" si="17"/>
        <v>2.8905973273224923</v>
      </c>
      <c r="AM28" s="28">
        <f t="shared" si="17"/>
        <v>2.3494927313452503</v>
      </c>
      <c r="AN28" s="401">
        <f t="shared" si="17"/>
        <v>2.3684826122947142</v>
      </c>
      <c r="AO28" s="383">
        <f t="shared" si="16"/>
        <v>-0.2896366428847616</v>
      </c>
      <c r="AP28" s="384">
        <f t="shared" si="16"/>
        <v>-1.0120355161954643E-2</v>
      </c>
      <c r="AQ28" s="385">
        <f t="shared" si="16"/>
        <v>-1.2029084524220135E-2</v>
      </c>
    </row>
    <row r="29" spans="1:43" ht="20.100000000000001" customHeight="1">
      <c r="A29" s="8" t="s">
        <v>219</v>
      </c>
      <c r="B29" s="19">
        <v>616.05000000000007</v>
      </c>
      <c r="C29" s="370">
        <v>2813.53</v>
      </c>
      <c r="D29" s="374">
        <v>3429.5800000000004</v>
      </c>
      <c r="E29" s="19">
        <v>600.81999999999994</v>
      </c>
      <c r="F29" s="368">
        <v>2817.65</v>
      </c>
      <c r="G29" s="376">
        <v>3418.4700000000003</v>
      </c>
      <c r="H29" s="344">
        <f t="shared" si="0"/>
        <v>5.6672930541093363E-3</v>
      </c>
      <c r="I29" s="322">
        <f t="shared" si="1"/>
        <v>7.0233970112874933E-3</v>
      </c>
      <c r="J29" s="398">
        <f t="shared" si="2"/>
        <v>6.7339543742085542E-3</v>
      </c>
      <c r="K29" s="322">
        <f t="shared" si="3"/>
        <v>5.7913331073940338E-3</v>
      </c>
      <c r="L29" s="322">
        <f t="shared" si="4"/>
        <v>7.199093588472154E-3</v>
      </c>
      <c r="M29" s="398">
        <f t="shared" si="5"/>
        <v>6.9041277958100389E-3</v>
      </c>
      <c r="N29" s="393">
        <f t="shared" si="6"/>
        <v>-2.4722019316614122E-2</v>
      </c>
      <c r="O29" s="394">
        <f t="shared" si="6"/>
        <v>1.4643526104217443E-3</v>
      </c>
      <c r="P29" s="385">
        <f t="shared" si="6"/>
        <v>-3.2394637244211031E-3</v>
      </c>
      <c r="R29" s="400">
        <v>111.184</v>
      </c>
      <c r="S29" s="368">
        <v>715.54000000000008</v>
      </c>
      <c r="T29" s="373">
        <v>826.72400000000005</v>
      </c>
      <c r="U29" s="19">
        <v>154.81100000000001</v>
      </c>
      <c r="V29" s="119">
        <v>665.51699999999994</v>
      </c>
      <c r="W29" s="374">
        <v>820.32799999999997</v>
      </c>
      <c r="X29" s="344">
        <f t="shared" si="10"/>
        <v>4.0835081530782259E-3</v>
      </c>
      <c r="Y29" s="322">
        <f t="shared" si="11"/>
        <v>7.2030979784102993E-3</v>
      </c>
      <c r="Z29" s="398">
        <f t="shared" si="12"/>
        <v>6.531991504596415E-3</v>
      </c>
      <c r="AA29" s="322">
        <f t="shared" si="13"/>
        <v>5.968111576943695E-3</v>
      </c>
      <c r="AB29" s="322">
        <f t="shared" si="14"/>
        <v>6.9028103937177421E-3</v>
      </c>
      <c r="AC29" s="398">
        <f t="shared" si="15"/>
        <v>6.7046463239563737E-3</v>
      </c>
      <c r="AE29" s="393">
        <f t="shared" si="7"/>
        <v>0.39238559504964754</v>
      </c>
      <c r="AF29" s="394">
        <f t="shared" si="7"/>
        <v>-6.9909439025072156E-2</v>
      </c>
      <c r="AG29" s="385">
        <f t="shared" si="7"/>
        <v>-7.7365602063083584E-3</v>
      </c>
      <c r="AI29" s="27">
        <f t="shared" si="17"/>
        <v>1.8047885723561397</v>
      </c>
      <c r="AJ29" s="28">
        <f t="shared" si="17"/>
        <v>2.5432108418961237</v>
      </c>
      <c r="AK29" s="401">
        <f t="shared" si="17"/>
        <v>2.4105692242198753</v>
      </c>
      <c r="AL29" s="28">
        <f t="shared" si="17"/>
        <v>2.576661895409607</v>
      </c>
      <c r="AM29" s="28">
        <f t="shared" si="17"/>
        <v>2.3619576597519205</v>
      </c>
      <c r="AN29" s="401">
        <f t="shared" si="17"/>
        <v>2.3996934301017707</v>
      </c>
      <c r="AO29" s="383">
        <f t="shared" si="16"/>
        <v>0.42768074603098344</v>
      </c>
      <c r="AP29" s="384">
        <f t="shared" si="16"/>
        <v>-7.1269428062467485E-2</v>
      </c>
      <c r="AQ29" s="385">
        <f t="shared" si="16"/>
        <v>-4.5117120092762631E-3</v>
      </c>
    </row>
    <row r="30" spans="1:43" ht="20.100000000000001" customHeight="1">
      <c r="A30" s="8" t="s">
        <v>225</v>
      </c>
      <c r="B30" s="19">
        <v>518.27</v>
      </c>
      <c r="C30" s="370">
        <v>1993.7700000000004</v>
      </c>
      <c r="D30" s="374">
        <v>2512.0400000000004</v>
      </c>
      <c r="E30" s="19">
        <v>320.96000000000004</v>
      </c>
      <c r="F30" s="368">
        <v>2384.42</v>
      </c>
      <c r="G30" s="376">
        <v>2705.38</v>
      </c>
      <c r="H30" s="344">
        <f t="shared" si="0"/>
        <v>4.7677752960851314E-3</v>
      </c>
      <c r="I30" s="322">
        <f t="shared" si="1"/>
        <v>4.9770353467688874E-3</v>
      </c>
      <c r="J30" s="398">
        <f t="shared" si="2"/>
        <v>4.9323715283465779E-3</v>
      </c>
      <c r="K30" s="322">
        <f t="shared" si="3"/>
        <v>3.0937489999487192E-3</v>
      </c>
      <c r="L30" s="322">
        <f t="shared" si="4"/>
        <v>6.0921912708195736E-3</v>
      </c>
      <c r="M30" s="398">
        <f t="shared" si="5"/>
        <v>5.4639324774617189E-3</v>
      </c>
      <c r="N30" s="393">
        <f t="shared" si="6"/>
        <v>-0.38070889690701748</v>
      </c>
      <c r="O30" s="394">
        <f t="shared" si="6"/>
        <v>0.19593533857967546</v>
      </c>
      <c r="P30" s="385">
        <f t="shared" si="6"/>
        <v>7.6965334946895614E-2</v>
      </c>
      <c r="R30" s="400">
        <v>147.506</v>
      </c>
      <c r="S30" s="368">
        <v>543.93799999999999</v>
      </c>
      <c r="T30" s="373">
        <v>691.44399999999996</v>
      </c>
      <c r="U30" s="19">
        <v>125.423</v>
      </c>
      <c r="V30" s="119">
        <v>649.625</v>
      </c>
      <c r="W30" s="374">
        <v>775.048</v>
      </c>
      <c r="X30" s="344">
        <f t="shared" si="10"/>
        <v>5.4175236871128653E-3</v>
      </c>
      <c r="Y30" s="322">
        <f t="shared" si="11"/>
        <v>5.4756389694224509E-3</v>
      </c>
      <c r="Z30" s="398">
        <f t="shared" si="12"/>
        <v>5.4631368315231727E-3</v>
      </c>
      <c r="AA30" s="322">
        <f t="shared" si="13"/>
        <v>4.8351761716868245E-3</v>
      </c>
      <c r="AB30" s="322">
        <f t="shared" si="14"/>
        <v>6.7379769442687245E-3</v>
      </c>
      <c r="AC30" s="398">
        <f t="shared" si="15"/>
        <v>6.334567056213782E-3</v>
      </c>
      <c r="AE30" s="393">
        <f t="shared" si="7"/>
        <v>-0.14970916437297466</v>
      </c>
      <c r="AF30" s="394">
        <f t="shared" si="7"/>
        <v>0.19429971798256421</v>
      </c>
      <c r="AG30" s="385">
        <f t="shared" si="7"/>
        <v>0.12091217799272254</v>
      </c>
      <c r="AI30" s="27">
        <f t="shared" si="17"/>
        <v>2.846122677368939</v>
      </c>
      <c r="AJ30" s="28">
        <f t="shared" si="17"/>
        <v>2.7281883065749808</v>
      </c>
      <c r="AK30" s="401">
        <f t="shared" si="17"/>
        <v>2.7525198643333697</v>
      </c>
      <c r="AL30" s="28">
        <f t="shared" si="17"/>
        <v>3.9077455134596208</v>
      </c>
      <c r="AM30" s="28">
        <f t="shared" si="17"/>
        <v>2.7244571006785718</v>
      </c>
      <c r="AN30" s="401">
        <f t="shared" si="17"/>
        <v>2.8648396898032806</v>
      </c>
      <c r="AO30" s="383">
        <f t="shared" si="16"/>
        <v>0.37300670295494265</v>
      </c>
      <c r="AP30" s="384">
        <f t="shared" si="16"/>
        <v>-1.3676496917081171E-3</v>
      </c>
      <c r="AQ30" s="385">
        <f t="shared" si="16"/>
        <v>4.0806181610287331E-2</v>
      </c>
    </row>
    <row r="31" spans="1:43" ht="20.100000000000001" customHeight="1">
      <c r="A31" s="8" t="s">
        <v>217</v>
      </c>
      <c r="B31" s="19">
        <v>628.30999999999995</v>
      </c>
      <c r="C31" s="370">
        <v>4494.3599999999997</v>
      </c>
      <c r="D31" s="374">
        <v>5122.67</v>
      </c>
      <c r="E31" s="19">
        <v>359.06000000000006</v>
      </c>
      <c r="F31" s="368">
        <v>2602.5700000000002</v>
      </c>
      <c r="G31" s="376">
        <v>2961.63</v>
      </c>
      <c r="H31" s="344">
        <f t="shared" si="0"/>
        <v>5.7800777515257468E-3</v>
      </c>
      <c r="I31" s="322">
        <f t="shared" si="1"/>
        <v>1.1219242230098863E-2</v>
      </c>
      <c r="J31" s="398">
        <f t="shared" si="2"/>
        <v>1.0058323775543049E-2</v>
      </c>
      <c r="K31" s="322">
        <f t="shared" si="3"/>
        <v>3.4609967470139182E-3</v>
      </c>
      <c r="L31" s="322">
        <f t="shared" si="4"/>
        <v>6.6495643534683069E-3</v>
      </c>
      <c r="M31" s="398">
        <f t="shared" si="5"/>
        <v>5.9814689038970312E-3</v>
      </c>
      <c r="N31" s="393">
        <f t="shared" si="6"/>
        <v>-0.42853050245897711</v>
      </c>
      <c r="O31" s="394">
        <f t="shared" si="6"/>
        <v>-0.42092533753415384</v>
      </c>
      <c r="P31" s="385">
        <f t="shared" si="6"/>
        <v>-0.42185813257539523</v>
      </c>
      <c r="R31" s="400">
        <v>162.31400000000002</v>
      </c>
      <c r="S31" s="368">
        <v>1291.354</v>
      </c>
      <c r="T31" s="373">
        <v>1453.6680000000001</v>
      </c>
      <c r="U31" s="19">
        <v>95.89</v>
      </c>
      <c r="V31" s="119">
        <v>636.22399999999993</v>
      </c>
      <c r="W31" s="374">
        <v>732.11399999999992</v>
      </c>
      <c r="X31" s="344">
        <f t="shared" si="10"/>
        <v>5.9613842131848041E-3</v>
      </c>
      <c r="Y31" s="322">
        <f t="shared" si="11"/>
        <v>1.2999621805646159E-2</v>
      </c>
      <c r="Z31" s="398">
        <f t="shared" si="12"/>
        <v>1.1485510311184461E-2</v>
      </c>
      <c r="AA31" s="322">
        <f t="shared" si="13"/>
        <v>3.6966508782523906E-3</v>
      </c>
      <c r="AB31" s="322">
        <f t="shared" si="14"/>
        <v>6.5989804016015775E-3</v>
      </c>
      <c r="AC31" s="398">
        <f t="shared" si="15"/>
        <v>5.983661948412094E-3</v>
      </c>
      <c r="AE31" s="393">
        <f t="shared" si="7"/>
        <v>-0.40923148958192151</v>
      </c>
      <c r="AF31" s="394">
        <f t="shared" si="7"/>
        <v>-0.50732022357928197</v>
      </c>
      <c r="AG31" s="385">
        <f t="shared" si="7"/>
        <v>-0.49636780888070736</v>
      </c>
      <c r="AI31" s="27">
        <f t="shared" si="17"/>
        <v>2.5833426174977325</v>
      </c>
      <c r="AJ31" s="28">
        <f t="shared" si="17"/>
        <v>2.8732767290559726</v>
      </c>
      <c r="AK31" s="401">
        <f t="shared" si="17"/>
        <v>2.837715488212202</v>
      </c>
      <c r="AL31" s="28">
        <f t="shared" si="17"/>
        <v>2.6705843034590315</v>
      </c>
      <c r="AM31" s="28">
        <f t="shared" si="17"/>
        <v>2.4445989925343024</v>
      </c>
      <c r="AN31" s="401">
        <f t="shared" si="17"/>
        <v>2.471996839578205</v>
      </c>
      <c r="AO31" s="383">
        <f t="shared" si="16"/>
        <v>3.3770853842763876E-2</v>
      </c>
      <c r="AP31" s="384">
        <f t="shared" si="16"/>
        <v>-0.14919472676845652</v>
      </c>
      <c r="AQ31" s="385">
        <f t="shared" si="16"/>
        <v>-0.12887784210685777</v>
      </c>
    </row>
    <row r="32" spans="1:43" ht="20.100000000000001" customHeight="1" thickBot="1">
      <c r="A32" s="8" t="s">
        <v>17</v>
      </c>
      <c r="B32" s="19">
        <f>B33-SUM(B7:B31)</f>
        <v>7561.7999999999593</v>
      </c>
      <c r="C32" s="123">
        <f t="shared" ref="C32:G32" si="18">C33-SUM(C7:C31)</f>
        <v>32400.729999999865</v>
      </c>
      <c r="D32" s="435">
        <f t="shared" si="18"/>
        <v>39962.529999999912</v>
      </c>
      <c r="E32" s="19">
        <f t="shared" si="18"/>
        <v>6135.9700000000157</v>
      </c>
      <c r="F32" s="123">
        <f t="shared" si="18"/>
        <v>27815.429999999877</v>
      </c>
      <c r="G32" s="435">
        <f t="shared" si="18"/>
        <v>33951.400000000023</v>
      </c>
      <c r="H32" s="344">
        <f t="shared" si="0"/>
        <v>6.9564055866510419E-2</v>
      </c>
      <c r="I32" s="322">
        <f t="shared" si="1"/>
        <v>8.088173584270722E-2</v>
      </c>
      <c r="J32" s="399">
        <f t="shared" si="2"/>
        <v>7.8466125210066517E-2</v>
      </c>
      <c r="K32" s="322">
        <f t="shared" si="3"/>
        <v>5.9144912298153628E-2</v>
      </c>
      <c r="L32" s="322">
        <f t="shared" si="4"/>
        <v>7.1068402311711923E-2</v>
      </c>
      <c r="M32" s="398">
        <f t="shared" si="5"/>
        <v>6.8570092598930252E-2</v>
      </c>
      <c r="N32" s="395">
        <f t="shared" si="6"/>
        <v>-0.18855695733819344</v>
      </c>
      <c r="O32" s="396">
        <f t="shared" si="6"/>
        <v>-0.14151841640605034</v>
      </c>
      <c r="P32" s="387">
        <f t="shared" si="6"/>
        <v>-0.15041915514357829</v>
      </c>
      <c r="R32" s="19">
        <f>R33-SUM(R7:R31)</f>
        <v>1742.5080000000053</v>
      </c>
      <c r="S32" s="123">
        <f t="shared" ref="S32:W32" si="19">S33-SUM(S7:S31)</f>
        <v>8207.6979999999894</v>
      </c>
      <c r="T32" s="435">
        <f t="shared" si="19"/>
        <v>9950.2059999999765</v>
      </c>
      <c r="U32" s="19">
        <f t="shared" si="19"/>
        <v>1469.908999999996</v>
      </c>
      <c r="V32" s="123">
        <f t="shared" si="19"/>
        <v>7851.6529999999766</v>
      </c>
      <c r="W32" s="435">
        <f t="shared" si="19"/>
        <v>9321.5620000000054</v>
      </c>
      <c r="X32" s="344">
        <f t="shared" si="10"/>
        <v>6.3997927982479982E-2</v>
      </c>
      <c r="Y32" s="322">
        <f t="shared" si="11"/>
        <v>8.2624106089390068E-2</v>
      </c>
      <c r="Z32" s="399">
        <f t="shared" si="12"/>
        <v>7.8617121386320127E-2</v>
      </c>
      <c r="AA32" s="322">
        <f t="shared" si="13"/>
        <v>5.6666392697894238E-2</v>
      </c>
      <c r="AB32" s="322">
        <f t="shared" si="14"/>
        <v>8.143814799060721E-2</v>
      </c>
      <c r="AC32" s="398">
        <f t="shared" si="15"/>
        <v>7.6186325953559383E-2</v>
      </c>
      <c r="AE32" s="395">
        <f t="shared" si="7"/>
        <v>-0.15644060170742885</v>
      </c>
      <c r="AF32" s="396">
        <f t="shared" si="7"/>
        <v>-4.337939821860079E-2</v>
      </c>
      <c r="AG32" s="387">
        <f t="shared" si="7"/>
        <v>-6.3178993480132228E-2</v>
      </c>
      <c r="AI32" s="27">
        <f t="shared" si="17"/>
        <v>2.3043561056891408</v>
      </c>
      <c r="AJ32" s="28">
        <f t="shared" si="17"/>
        <v>2.5331830486535405</v>
      </c>
      <c r="AK32" s="401">
        <f t="shared" si="17"/>
        <v>2.4898838987421463</v>
      </c>
      <c r="AL32" s="28">
        <f t="shared" si="17"/>
        <v>2.3955609300566856</v>
      </c>
      <c r="AM32" s="28">
        <f t="shared" si="17"/>
        <v>2.8227688732476941</v>
      </c>
      <c r="AN32" s="401">
        <f t="shared" si="17"/>
        <v>2.7455604187161646</v>
      </c>
      <c r="AO32" s="386">
        <f t="shared" si="16"/>
        <v>3.9579309874186751E-2</v>
      </c>
      <c r="AP32" s="384">
        <f t="shared" si="16"/>
        <v>0.11431697553324335</v>
      </c>
      <c r="AQ32" s="385">
        <f t="shared" si="16"/>
        <v>0.10268612126982403</v>
      </c>
    </row>
    <row r="33" spans="1:43" ht="25.5" customHeight="1" thickBot="1">
      <c r="A33" s="12" t="s">
        <v>18</v>
      </c>
      <c r="B33" s="17">
        <v>108702.68999999994</v>
      </c>
      <c r="C33" s="371">
        <v>400593.89999999991</v>
      </c>
      <c r="D33" s="18">
        <v>509296.58999999997</v>
      </c>
      <c r="E33" s="17">
        <v>103744.68000000005</v>
      </c>
      <c r="F33" s="372">
        <v>391389.54999999981</v>
      </c>
      <c r="G33" s="377">
        <v>495134.22999999992</v>
      </c>
      <c r="H33" s="333">
        <f>SUM(H7:H32)</f>
        <v>1</v>
      </c>
      <c r="I33" s="337">
        <f t="shared" ref="I33:M33" si="20">SUM(I7:I32)</f>
        <v>1.0000000000000002</v>
      </c>
      <c r="J33" s="334">
        <f t="shared" si="20"/>
        <v>0.99999999999999978</v>
      </c>
      <c r="K33" s="337">
        <f t="shared" si="20"/>
        <v>0.99999999999999967</v>
      </c>
      <c r="L33" s="337">
        <f t="shared" si="20"/>
        <v>1</v>
      </c>
      <c r="M33" s="334">
        <f t="shared" si="20"/>
        <v>1.0000000000000004</v>
      </c>
      <c r="N33" s="388">
        <f t="shared" si="6"/>
        <v>-4.5610738795883482E-2</v>
      </c>
      <c r="O33" s="389">
        <f t="shared" si="6"/>
        <v>-2.2976760255211313E-2</v>
      </c>
      <c r="P33" s="390">
        <f t="shared" si="6"/>
        <v>-2.7807686676245065E-2</v>
      </c>
      <c r="R33" s="17">
        <v>27227.56900000001</v>
      </c>
      <c r="S33" s="371">
        <v>99337.812999999966</v>
      </c>
      <c r="T33" s="18">
        <v>126565.382</v>
      </c>
      <c r="U33" s="17">
        <v>25939.695999999993</v>
      </c>
      <c r="V33" s="372">
        <v>96412.469999999987</v>
      </c>
      <c r="W33" s="377">
        <v>122352.166</v>
      </c>
      <c r="X33" s="333">
        <f t="shared" ref="X33:AC33" si="21">SUM(X7:X32)</f>
        <v>0.99999999999999978</v>
      </c>
      <c r="Y33" s="337">
        <f t="shared" si="21"/>
        <v>1.0000000000000002</v>
      </c>
      <c r="Z33" s="334">
        <f t="shared" si="21"/>
        <v>0.99999999999999978</v>
      </c>
      <c r="AA33" s="337">
        <f t="shared" si="21"/>
        <v>0.99999999999999989</v>
      </c>
      <c r="AB33" s="337">
        <f t="shared" si="21"/>
        <v>0.99999999999999989</v>
      </c>
      <c r="AC33" s="334">
        <f t="shared" si="21"/>
        <v>1</v>
      </c>
      <c r="AE33" s="388">
        <f t="shared" si="7"/>
        <v>-4.7300330044155514E-2</v>
      </c>
      <c r="AF33" s="389">
        <f t="shared" si="7"/>
        <v>-2.9448433699662584E-2</v>
      </c>
      <c r="AG33" s="390">
        <f t="shared" si="7"/>
        <v>-3.3288849868915976E-2</v>
      </c>
      <c r="AI33" s="402">
        <f t="shared" si="17"/>
        <v>2.5047741688821157</v>
      </c>
      <c r="AJ33" s="403">
        <f t="shared" si="17"/>
        <v>2.4797634961490926</v>
      </c>
      <c r="AK33" s="404">
        <f t="shared" si="17"/>
        <v>2.4851016968324884</v>
      </c>
      <c r="AL33" s="403">
        <f t="shared" si="17"/>
        <v>2.500339872849382</v>
      </c>
      <c r="AM33" s="403">
        <f t="shared" si="17"/>
        <v>2.4633378688828058</v>
      </c>
      <c r="AN33" s="404">
        <f t="shared" si="17"/>
        <v>2.4710908393467368</v>
      </c>
      <c r="AO33" s="388">
        <f t="shared" si="16"/>
        <v>-1.7703376567128771E-3</v>
      </c>
      <c r="AP33" s="389">
        <f t="shared" si="16"/>
        <v>-6.6238684825366319E-3</v>
      </c>
      <c r="AQ33" s="390">
        <f t="shared" si="16"/>
        <v>-5.637941297778613E-3</v>
      </c>
    </row>
    <row r="36" spans="1:43" ht="15.75" thickBot="1"/>
    <row r="37" spans="1:43">
      <c r="A37" s="494" t="s">
        <v>2</v>
      </c>
      <c r="B37" s="440" t="s">
        <v>132</v>
      </c>
      <c r="C37" s="503"/>
      <c r="D37" s="503"/>
      <c r="E37" s="503"/>
      <c r="F37" s="503"/>
      <c r="G37" s="526"/>
      <c r="H37" s="504" t="s">
        <v>134</v>
      </c>
      <c r="I37" s="503"/>
      <c r="J37" s="503"/>
      <c r="K37" s="503"/>
      <c r="L37" s="503"/>
      <c r="M37" s="526"/>
      <c r="N37" s="527" t="s">
        <v>152</v>
      </c>
      <c r="O37" s="497"/>
      <c r="P37" s="528"/>
      <c r="R37" s="504" t="s">
        <v>133</v>
      </c>
      <c r="S37" s="503"/>
      <c r="T37" s="503"/>
      <c r="U37" s="503"/>
      <c r="V37" s="503"/>
      <c r="W37" s="526"/>
      <c r="X37" s="503" t="s">
        <v>135</v>
      </c>
      <c r="Y37" s="503"/>
      <c r="Z37" s="503"/>
      <c r="AA37" s="503"/>
      <c r="AB37" s="503"/>
      <c r="AC37" s="441"/>
      <c r="AE37" s="497" t="s">
        <v>152</v>
      </c>
      <c r="AF37" s="497"/>
      <c r="AG37" s="497"/>
      <c r="AI37" s="487" t="s">
        <v>138</v>
      </c>
      <c r="AJ37" s="486"/>
      <c r="AK37" s="486"/>
      <c r="AL37" s="486"/>
      <c r="AM37" s="486"/>
      <c r="AN37" s="485"/>
      <c r="AO37" s="497" t="s">
        <v>152</v>
      </c>
      <c r="AP37" s="497"/>
      <c r="AQ37" s="497"/>
    </row>
    <row r="38" spans="1:43" ht="15" customHeight="1">
      <c r="A38" s="495"/>
      <c r="B38" s="525" t="str">
        <f>B5</f>
        <v>jan-ago 2025</v>
      </c>
      <c r="C38" s="499"/>
      <c r="D38" s="500"/>
      <c r="E38" s="532" t="str">
        <f>E5</f>
        <v>jan-ago 2026</v>
      </c>
      <c r="F38" s="507"/>
      <c r="G38" s="531"/>
      <c r="H38" s="533" t="str">
        <f>B38</f>
        <v>jan-ago 2025</v>
      </c>
      <c r="I38" s="499"/>
      <c r="J38" s="500"/>
      <c r="K38" s="525" t="str">
        <f>E38</f>
        <v>jan-ago 2026</v>
      </c>
      <c r="L38" s="499"/>
      <c r="M38" s="500"/>
      <c r="N38" s="505" t="s">
        <v>136</v>
      </c>
      <c r="O38" s="499"/>
      <c r="P38" s="509"/>
      <c r="R38" s="529" t="str">
        <f>H38</f>
        <v>jan-ago 2025</v>
      </c>
      <c r="S38" s="499"/>
      <c r="T38" s="500"/>
      <c r="U38" s="530" t="str">
        <f>K38</f>
        <v>jan-ago 2026</v>
      </c>
      <c r="V38" s="507"/>
      <c r="W38" s="531"/>
      <c r="X38" s="533" t="str">
        <f>R38</f>
        <v>jan-ago 2025</v>
      </c>
      <c r="Y38" s="499"/>
      <c r="Z38" s="500"/>
      <c r="AA38" s="525" t="str">
        <f>U38</f>
        <v>jan-ago 2026</v>
      </c>
      <c r="AB38" s="499"/>
      <c r="AC38" s="509"/>
      <c r="AE38" s="498" t="s">
        <v>137</v>
      </c>
      <c r="AF38" s="499"/>
      <c r="AG38" s="509"/>
      <c r="AI38" s="521" t="str">
        <f>X38</f>
        <v>jan-ago 2025</v>
      </c>
      <c r="AJ38" s="522"/>
      <c r="AK38" s="524"/>
      <c r="AL38" s="523" t="str">
        <f>AA38</f>
        <v>jan-ago 2026</v>
      </c>
      <c r="AM38" s="522"/>
      <c r="AN38" s="524"/>
      <c r="AO38" s="499" t="s">
        <v>138</v>
      </c>
      <c r="AP38" s="499"/>
      <c r="AQ38" s="509"/>
    </row>
    <row r="39" spans="1:43" ht="18.75" customHeight="1" thickBot="1">
      <c r="A39" s="496"/>
      <c r="B39" s="99" t="s">
        <v>29</v>
      </c>
      <c r="C39" s="135" t="s">
        <v>30</v>
      </c>
      <c r="D39" s="263" t="s">
        <v>12</v>
      </c>
      <c r="E39" s="159" t="s">
        <v>29</v>
      </c>
      <c r="F39" s="352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1" t="s">
        <v>29</v>
      </c>
      <c r="V39" s="352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6" t="s">
        <v>29</v>
      </c>
      <c r="AJ39" s="135" t="s">
        <v>30</v>
      </c>
      <c r="AK39" s="263" t="s">
        <v>12</v>
      </c>
      <c r="AL39" s="407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215</v>
      </c>
      <c r="B40" s="39">
        <v>29672.329999999994</v>
      </c>
      <c r="C40" s="369">
        <v>25586.09</v>
      </c>
      <c r="D40" s="374">
        <v>55258.42</v>
      </c>
      <c r="E40" s="39">
        <v>29781.869999999995</v>
      </c>
      <c r="F40" s="378">
        <v>21394.870000000003</v>
      </c>
      <c r="G40" s="376">
        <v>51176.74</v>
      </c>
      <c r="H40" s="344">
        <f>B40/$B$63</f>
        <v>0.55701586835559191</v>
      </c>
      <c r="I40" s="322">
        <f>C40/$C$63</f>
        <v>0.17783808561651093</v>
      </c>
      <c r="J40" s="397">
        <f>D40/$D$63</f>
        <v>0.28029595960538717</v>
      </c>
      <c r="K40" s="397">
        <f>E40/$E$63</f>
        <v>0.60849527015554894</v>
      </c>
      <c r="L40" s="397">
        <f>F40/$F$63</f>
        <v>0.17098805402024572</v>
      </c>
      <c r="M40" s="397">
        <f>G40/$G$63</f>
        <v>0.2940036046747368</v>
      </c>
      <c r="N40" s="393">
        <f t="shared" ref="N40" si="22">(E40-B40)/B40</f>
        <v>3.6916548178050354E-3</v>
      </c>
      <c r="O40" s="394">
        <f t="shared" ref="O40" si="23">(F40-C40)/C40</f>
        <v>-0.16380853815491142</v>
      </c>
      <c r="P40" s="385">
        <f t="shared" ref="P40" si="24">(G40-D40)/D40</f>
        <v>-7.3865304147313668E-2</v>
      </c>
      <c r="R40" s="400">
        <v>7258.1180000000004</v>
      </c>
      <c r="S40" s="368">
        <v>6001.5910000000003</v>
      </c>
      <c r="T40" s="373">
        <v>13259.709000000001</v>
      </c>
      <c r="U40" s="39">
        <v>6879.0989999999993</v>
      </c>
      <c r="V40" s="112">
        <v>4816.3980000000001</v>
      </c>
      <c r="W40" s="379">
        <v>11695.496999999999</v>
      </c>
      <c r="X40" s="344">
        <f t="shared" ref="X40" si="25">R40/$R$63</f>
        <v>0.58770500311985474</v>
      </c>
      <c r="Y40" s="322">
        <f t="shared" ref="Y40" si="26">S40/$S$63</f>
        <v>0.1813134976585038</v>
      </c>
      <c r="Z40" s="398">
        <f t="shared" ref="Z40" si="27">T40/$T$63</f>
        <v>0.29173915201580342</v>
      </c>
      <c r="AA40" s="322">
        <f t="shared" ref="AA40" si="28">U40/$U$63</f>
        <v>0.61013517594638544</v>
      </c>
      <c r="AB40" s="322">
        <f t="shared" ref="AB40" si="29">V40/$V$63</f>
        <v>0.17281407187351855</v>
      </c>
      <c r="AC40" s="398">
        <f t="shared" ref="AC40" si="30">W40/$W$63</f>
        <v>0.29877282011955675</v>
      </c>
      <c r="AE40" s="393">
        <f t="shared" ref="AE40" si="31">(U40-R40)/R40</f>
        <v>-5.22200107520987E-2</v>
      </c>
      <c r="AF40" s="394">
        <f t="shared" ref="AF40" si="32">(V40-S40)/S40</f>
        <v>-0.19747980160594084</v>
      </c>
      <c r="AG40" s="385">
        <f t="shared" ref="AG40" si="33">(W40-T40)/T40</f>
        <v>-0.11796729475737373</v>
      </c>
      <c r="AI40" s="27">
        <f t="shared" ref="AI40" si="34">(R40/B40)*10</f>
        <v>2.4460896734432387</v>
      </c>
      <c r="AJ40" s="28">
        <f t="shared" ref="AJ40" si="35">(S40/C40)*10</f>
        <v>2.3456460131266637</v>
      </c>
      <c r="AK40" s="401">
        <f t="shared" ref="AK40" si="36">(T40/D40)*10</f>
        <v>2.3995816384181814</v>
      </c>
      <c r="AL40" s="28">
        <f t="shared" ref="AL40" si="37">(U40/E40)*10</f>
        <v>2.3098277576256967</v>
      </c>
      <c r="AM40" s="28">
        <f t="shared" ref="AM40" si="38">(V40/F40)*10</f>
        <v>2.2511929261547277</v>
      </c>
      <c r="AN40" s="401">
        <f t="shared" ref="AN40" si="39">(W40/G40)*10</f>
        <v>2.2853149692614263</v>
      </c>
      <c r="AO40" s="383">
        <f t="shared" ref="AO40" si="40">(AL40-AI40)/AI40</f>
        <v>-5.5706018179510514E-2</v>
      </c>
      <c r="AP40" s="384">
        <f t="shared" ref="AP40" si="41">(AM40-AJ40)/AJ40</f>
        <v>-4.026740882612264E-2</v>
      </c>
      <c r="AQ40" s="385">
        <f t="shared" ref="AQ40" si="42">(AN40-AK40)/AK40</f>
        <v>-4.7619413037382791E-2</v>
      </c>
    </row>
    <row r="41" spans="1:43" ht="19.5" customHeight="1">
      <c r="A41" s="8" t="s">
        <v>218</v>
      </c>
      <c r="B41" s="19">
        <v>3476.4700000000003</v>
      </c>
      <c r="C41" s="370">
        <v>32387.24</v>
      </c>
      <c r="D41" s="374">
        <v>35863.71</v>
      </c>
      <c r="E41" s="19">
        <v>1262.71</v>
      </c>
      <c r="F41" s="368">
        <v>25872.129999999994</v>
      </c>
      <c r="G41" s="376">
        <v>27134.839999999993</v>
      </c>
      <c r="H41" s="344">
        <f t="shared" ref="H41:H62" si="43">B41/$B$63</f>
        <v>6.5261102038908475E-2</v>
      </c>
      <c r="I41" s="322">
        <f t="shared" ref="I41:I62" si="44">C41/$C$63</f>
        <v>0.22511000156735508</v>
      </c>
      <c r="J41" s="398">
        <f t="shared" ref="J41:J62" si="45">D41/$D$63</f>
        <v>0.18191712700904805</v>
      </c>
      <c r="K41" s="398">
        <f t="shared" ref="K41:K62" si="46">E41/$E$63</f>
        <v>2.579935586912821E-2</v>
      </c>
      <c r="L41" s="398">
        <f t="shared" ref="L41:L62" si="47">F41/$F$63</f>
        <v>0.20677036888089614</v>
      </c>
      <c r="M41" s="398">
        <f t="shared" ref="M41:M62" si="48">G41/$G$63</f>
        <v>0.15588606801199595</v>
      </c>
      <c r="N41" s="393">
        <f t="shared" ref="N41:P63" si="49">(E41-B41)/B41</f>
        <v>-0.63678386409202437</v>
      </c>
      <c r="O41" s="394">
        <f t="shared" si="49"/>
        <v>-0.20116286537537645</v>
      </c>
      <c r="P41" s="385">
        <f t="shared" si="49"/>
        <v>-0.24339004525744845</v>
      </c>
      <c r="R41" s="400">
        <v>672.79099999999994</v>
      </c>
      <c r="S41" s="368">
        <v>7304.2789999999995</v>
      </c>
      <c r="T41" s="373">
        <v>7977.07</v>
      </c>
      <c r="U41" s="19">
        <v>260.738</v>
      </c>
      <c r="V41" s="119">
        <v>5845.6460000000006</v>
      </c>
      <c r="W41" s="374">
        <v>6106.3840000000009</v>
      </c>
      <c r="X41" s="344">
        <f t="shared" ref="X41:X62" si="50">R41/$R$63</f>
        <v>5.4477295182306235E-2</v>
      </c>
      <c r="Y41" s="322">
        <f t="shared" ref="Y41:Y62" si="51">S41/$S$63</f>
        <v>0.22066888152884098</v>
      </c>
      <c r="Z41" s="398">
        <f t="shared" ref="Z41:Z62" si="52">T41/$T$63</f>
        <v>0.17551091335192232</v>
      </c>
      <c r="AA41" s="322">
        <f t="shared" ref="AA41:AA62" si="53">U41/$U$63</f>
        <v>2.3125910167292065E-2</v>
      </c>
      <c r="AB41" s="322">
        <f t="shared" ref="AB41:AB62" si="54">V41/$V$63</f>
        <v>0.20974385588382571</v>
      </c>
      <c r="AC41" s="398">
        <f t="shared" ref="AC41:AC62" si="55">W41/$W$63</f>
        <v>0.15599350488593514</v>
      </c>
      <c r="AE41" s="393">
        <f t="shared" ref="AE41:AG63" si="56">(U41-R41)/R41</f>
        <v>-0.61245319869023218</v>
      </c>
      <c r="AF41" s="394">
        <f t="shared" si="56"/>
        <v>-0.19969568522779579</v>
      </c>
      <c r="AG41" s="385">
        <f t="shared" si="56"/>
        <v>-0.23450790829214221</v>
      </c>
      <c r="AI41" s="27">
        <f t="shared" ref="AI41:AN63" si="57">(R41/B41)*10</f>
        <v>1.9352705474231042</v>
      </c>
      <c r="AJ41" s="28">
        <f t="shared" si="57"/>
        <v>2.2552952953076582</v>
      </c>
      <c r="AK41" s="401">
        <f t="shared" si="57"/>
        <v>2.2242735065613681</v>
      </c>
      <c r="AL41" s="28">
        <f t="shared" si="57"/>
        <v>2.0649080153004249</v>
      </c>
      <c r="AM41" s="28">
        <f t="shared" si="57"/>
        <v>2.2594374719050974</v>
      </c>
      <c r="AN41" s="401">
        <f t="shared" si="57"/>
        <v>2.2503851137504411</v>
      </c>
      <c r="AO41" s="383">
        <f t="shared" ref="AO41:AQ51" si="58">(AL41-AI41)/AI41</f>
        <v>6.6986741492004065E-2</v>
      </c>
      <c r="AP41" s="384">
        <f t="shared" si="58"/>
        <v>1.8366448979241752E-3</v>
      </c>
      <c r="AQ41" s="385">
        <f t="shared" si="58"/>
        <v>1.1739386865889729E-2</v>
      </c>
    </row>
    <row r="42" spans="1:43" ht="19.5" customHeight="1">
      <c r="A42" s="8" t="s">
        <v>213</v>
      </c>
      <c r="B42" s="19">
        <v>3312.74</v>
      </c>
      <c r="C42" s="370">
        <v>12532.680000000002</v>
      </c>
      <c r="D42" s="374">
        <v>15845.420000000002</v>
      </c>
      <c r="E42" s="19">
        <v>5418.79</v>
      </c>
      <c r="F42" s="368">
        <v>14789.380000000001</v>
      </c>
      <c r="G42" s="376">
        <v>20208.170000000002</v>
      </c>
      <c r="H42" s="344">
        <f t="shared" si="43"/>
        <v>6.2187524462565077E-2</v>
      </c>
      <c r="I42" s="322">
        <f t="shared" si="44"/>
        <v>8.7109355858762894E-2</v>
      </c>
      <c r="J42" s="398">
        <f t="shared" si="45"/>
        <v>8.037521167363082E-2</v>
      </c>
      <c r="K42" s="398">
        <f t="shared" si="46"/>
        <v>0.11071528030194838</v>
      </c>
      <c r="L42" s="398">
        <f t="shared" si="47"/>
        <v>0.11819689983467727</v>
      </c>
      <c r="M42" s="398">
        <f t="shared" si="48"/>
        <v>0.11609326471127072</v>
      </c>
      <c r="N42" s="393">
        <f t="shared" si="49"/>
        <v>0.63574261789334519</v>
      </c>
      <c r="O42" s="394">
        <f t="shared" si="49"/>
        <v>0.1800652374432283</v>
      </c>
      <c r="P42" s="385">
        <f t="shared" si="49"/>
        <v>0.27533192556587327</v>
      </c>
      <c r="R42" s="400">
        <v>853.34100000000001</v>
      </c>
      <c r="S42" s="368">
        <v>2991.4540000000002</v>
      </c>
      <c r="T42" s="373">
        <v>3844.7950000000001</v>
      </c>
      <c r="U42" s="19">
        <v>1268.4069999999999</v>
      </c>
      <c r="V42" s="119">
        <v>3426.6770000000001</v>
      </c>
      <c r="W42" s="374">
        <v>4695.0839999999998</v>
      </c>
      <c r="X42" s="344">
        <f t="shared" si="50"/>
        <v>6.9096806509249362E-2</v>
      </c>
      <c r="Y42" s="322">
        <f t="shared" si="51"/>
        <v>9.0374533656912281E-2</v>
      </c>
      <c r="Z42" s="398">
        <f t="shared" si="52"/>
        <v>8.4592899661267137E-2</v>
      </c>
      <c r="AA42" s="322">
        <f t="shared" si="53"/>
        <v>0.11250015854062094</v>
      </c>
      <c r="AB42" s="322">
        <f t="shared" si="54"/>
        <v>0.12295038851966407</v>
      </c>
      <c r="AC42" s="398">
        <f t="shared" si="55"/>
        <v>0.11994047686714031</v>
      </c>
      <c r="AE42" s="393">
        <f t="shared" si="56"/>
        <v>0.48640109874012838</v>
      </c>
      <c r="AF42" s="394">
        <f t="shared" si="56"/>
        <v>0.14548878237806764</v>
      </c>
      <c r="AG42" s="385">
        <f t="shared" si="56"/>
        <v>0.22115327345151034</v>
      </c>
      <c r="AI42" s="27">
        <f t="shared" si="57"/>
        <v>2.57593713964875</v>
      </c>
      <c r="AJ42" s="28">
        <f t="shared" si="57"/>
        <v>2.386922828955977</v>
      </c>
      <c r="AK42" s="401">
        <f t="shared" si="57"/>
        <v>2.4264393118011385</v>
      </c>
      <c r="AL42" s="28">
        <f t="shared" si="57"/>
        <v>2.3407568848396041</v>
      </c>
      <c r="AM42" s="28">
        <f t="shared" si="57"/>
        <v>2.3169848905092709</v>
      </c>
      <c r="AN42" s="401">
        <f t="shared" si="57"/>
        <v>2.3233593145742537</v>
      </c>
      <c r="AO42" s="383">
        <f t="shared" si="58"/>
        <v>-9.1298910671870931E-2</v>
      </c>
      <c r="AP42" s="384">
        <f t="shared" si="58"/>
        <v>-2.9300460659340374E-2</v>
      </c>
      <c r="AQ42" s="385">
        <f t="shared" si="58"/>
        <v>-4.2482000982076405E-2</v>
      </c>
    </row>
    <row r="43" spans="1:43" ht="19.5" customHeight="1">
      <c r="A43" s="8" t="s">
        <v>222</v>
      </c>
      <c r="B43" s="19">
        <v>4746.9799999999996</v>
      </c>
      <c r="C43" s="370">
        <v>17095.789999999997</v>
      </c>
      <c r="D43" s="374">
        <v>21842.769999999997</v>
      </c>
      <c r="E43" s="19">
        <v>4418.7900000000009</v>
      </c>
      <c r="F43" s="368">
        <v>17929.29</v>
      </c>
      <c r="G43" s="376">
        <v>22348.080000000002</v>
      </c>
      <c r="H43" s="344">
        <f t="shared" si="43"/>
        <v>8.9111410757652929E-2</v>
      </c>
      <c r="I43" s="322">
        <f t="shared" si="44"/>
        <v>0.11882560272796239</v>
      </c>
      <c r="J43" s="398">
        <f t="shared" si="45"/>
        <v>0.11079651169160759</v>
      </c>
      <c r="K43" s="398">
        <f t="shared" si="46"/>
        <v>9.0283545486251837E-2</v>
      </c>
      <c r="L43" s="398">
        <f t="shared" si="47"/>
        <v>0.14329109768204487</v>
      </c>
      <c r="M43" s="398">
        <f t="shared" si="48"/>
        <v>0.12838676472083593</v>
      </c>
      <c r="N43" s="393">
        <f t="shared" si="49"/>
        <v>-6.9136587893776399E-2</v>
      </c>
      <c r="O43" s="394">
        <f t="shared" si="49"/>
        <v>4.8754693406973519E-2</v>
      </c>
      <c r="P43" s="385">
        <f t="shared" si="49"/>
        <v>2.3133970645664675E-2</v>
      </c>
      <c r="R43" s="400">
        <v>809.22900000000004</v>
      </c>
      <c r="S43" s="368">
        <v>3461.5650000000001</v>
      </c>
      <c r="T43" s="373">
        <v>4270.7939999999999</v>
      </c>
      <c r="U43" s="19">
        <v>789.28600000000006</v>
      </c>
      <c r="V43" s="119">
        <v>3415.8429999999994</v>
      </c>
      <c r="W43" s="374">
        <v>4205.128999999999</v>
      </c>
      <c r="X43" s="344">
        <f t="shared" si="50"/>
        <v>6.5524965558520401E-2</v>
      </c>
      <c r="Y43" s="322">
        <f t="shared" si="51"/>
        <v>0.10457701258253999</v>
      </c>
      <c r="Z43" s="398">
        <f t="shared" si="52"/>
        <v>9.3965698643475579E-2</v>
      </c>
      <c r="AA43" s="322">
        <f t="shared" si="53"/>
        <v>7.0004974849470672E-2</v>
      </c>
      <c r="AB43" s="322">
        <f t="shared" si="54"/>
        <v>0.12256166074951762</v>
      </c>
      <c r="AC43" s="398">
        <f t="shared" si="55"/>
        <v>0.10742410094214305</v>
      </c>
      <c r="AE43" s="393">
        <f t="shared" si="56"/>
        <v>-2.4644445515422685E-2</v>
      </c>
      <c r="AF43" s="394">
        <f t="shared" si="56"/>
        <v>-1.320847651279137E-2</v>
      </c>
      <c r="AG43" s="385">
        <f t="shared" si="56"/>
        <v>-1.5375361115521112E-2</v>
      </c>
      <c r="AI43" s="27">
        <f t="shared" si="57"/>
        <v>1.7047238454764926</v>
      </c>
      <c r="AJ43" s="28">
        <f t="shared" si="57"/>
        <v>2.0248055222952557</v>
      </c>
      <c r="AK43" s="401">
        <f t="shared" si="57"/>
        <v>1.9552437717377422</v>
      </c>
      <c r="AL43" s="28">
        <f t="shared" si="57"/>
        <v>1.7862039155515421</v>
      </c>
      <c r="AM43" s="28">
        <f t="shared" si="57"/>
        <v>1.9051747169017843</v>
      </c>
      <c r="AN43" s="401">
        <f t="shared" si="57"/>
        <v>1.8816511306564139</v>
      </c>
      <c r="AO43" s="383">
        <f t="shared" si="58"/>
        <v>4.7796638905039067E-2</v>
      </c>
      <c r="AP43" s="384">
        <f t="shared" si="58"/>
        <v>-5.908261513326063E-2</v>
      </c>
      <c r="AQ43" s="385">
        <f t="shared" si="58"/>
        <v>-3.7638601459869199E-2</v>
      </c>
    </row>
    <row r="44" spans="1:43" ht="19.5" customHeight="1">
      <c r="A44" s="8" t="s">
        <v>214</v>
      </c>
      <c r="B44" s="19">
        <v>3913.1399999999994</v>
      </c>
      <c r="C44" s="370">
        <v>18336.420000000002</v>
      </c>
      <c r="D44" s="374">
        <v>22249.56</v>
      </c>
      <c r="E44" s="19">
        <v>2703.6600000000003</v>
      </c>
      <c r="F44" s="368">
        <v>12145.95</v>
      </c>
      <c r="G44" s="376">
        <v>14849.61</v>
      </c>
      <c r="H44" s="344">
        <f t="shared" si="43"/>
        <v>7.3458372668981531E-2</v>
      </c>
      <c r="I44" s="322">
        <f t="shared" si="44"/>
        <v>0.12744869692322289</v>
      </c>
      <c r="J44" s="398">
        <f t="shared" si="45"/>
        <v>0.11285993647660644</v>
      </c>
      <c r="K44" s="398">
        <f t="shared" si="46"/>
        <v>5.5240464151806175E-2</v>
      </c>
      <c r="L44" s="398">
        <f t="shared" si="47"/>
        <v>9.7070576017858651E-2</v>
      </c>
      <c r="M44" s="398">
        <f t="shared" si="48"/>
        <v>8.5309046023916701E-2</v>
      </c>
      <c r="N44" s="393">
        <f t="shared" si="49"/>
        <v>-0.30908170931783663</v>
      </c>
      <c r="O44" s="394">
        <f t="shared" si="49"/>
        <v>-0.33760515956768011</v>
      </c>
      <c r="P44" s="385">
        <f t="shared" si="49"/>
        <v>-0.33258859950488912</v>
      </c>
      <c r="R44" s="400">
        <v>762.4409999999998</v>
      </c>
      <c r="S44" s="368">
        <v>4555.7899999999991</v>
      </c>
      <c r="T44" s="373">
        <v>5318.2309999999989</v>
      </c>
      <c r="U44" s="19">
        <v>728.83500000000004</v>
      </c>
      <c r="V44" s="119">
        <v>3005.0820000000003</v>
      </c>
      <c r="W44" s="374">
        <v>3733.9170000000004</v>
      </c>
      <c r="X44" s="344">
        <f t="shared" si="50"/>
        <v>6.1736443287875045E-2</v>
      </c>
      <c r="Y44" s="322">
        <f t="shared" si="51"/>
        <v>0.13763454049061905</v>
      </c>
      <c r="Z44" s="398">
        <f t="shared" si="52"/>
        <v>0.11701133125652741</v>
      </c>
      <c r="AA44" s="322">
        <f t="shared" si="53"/>
        <v>6.4643330610721542E-2</v>
      </c>
      <c r="AB44" s="322">
        <f t="shared" si="54"/>
        <v>0.10782341009480881</v>
      </c>
      <c r="AC44" s="398">
        <f t="shared" si="55"/>
        <v>9.5386533140263727E-2</v>
      </c>
      <c r="AE44" s="393">
        <f t="shared" si="56"/>
        <v>-4.4076853159785184E-2</v>
      </c>
      <c r="AF44" s="394">
        <f t="shared" si="56"/>
        <v>-0.34038179986347022</v>
      </c>
      <c r="AG44" s="385">
        <f t="shared" si="56"/>
        <v>-0.29790244162015506</v>
      </c>
      <c r="AI44" s="27">
        <f t="shared" si="57"/>
        <v>1.9484122724972783</v>
      </c>
      <c r="AJ44" s="28">
        <f t="shared" si="57"/>
        <v>2.4845580544075663</v>
      </c>
      <c r="AK44" s="401">
        <f t="shared" si="57"/>
        <v>2.3902634479063849</v>
      </c>
      <c r="AL44" s="28">
        <f t="shared" si="57"/>
        <v>2.6957346707796099</v>
      </c>
      <c r="AM44" s="28">
        <f t="shared" si="57"/>
        <v>2.474143232929495</v>
      </c>
      <c r="AN44" s="401">
        <f t="shared" si="57"/>
        <v>2.5144882592876177</v>
      </c>
      <c r="AO44" s="383">
        <f t="shared" si="58"/>
        <v>0.38355455302305663</v>
      </c>
      <c r="AP44" s="384">
        <f t="shared" si="58"/>
        <v>-4.1918205370953358E-3</v>
      </c>
      <c r="AQ44" s="385">
        <f t="shared" si="58"/>
        <v>5.1971179783567543E-2</v>
      </c>
    </row>
    <row r="45" spans="1:43" ht="19.5" customHeight="1">
      <c r="A45" s="8" t="s">
        <v>211</v>
      </c>
      <c r="B45" s="19">
        <v>1569.9500000000003</v>
      </c>
      <c r="C45" s="370">
        <v>12903.469999999998</v>
      </c>
      <c r="D45" s="374">
        <v>14473.419999999998</v>
      </c>
      <c r="E45" s="19">
        <v>1423.71</v>
      </c>
      <c r="F45" s="368">
        <v>14269.080000000002</v>
      </c>
      <c r="G45" s="376">
        <v>15692.79</v>
      </c>
      <c r="H45" s="344">
        <f t="shared" si="43"/>
        <v>2.9471465925488889E-2</v>
      </c>
      <c r="I45" s="322">
        <f t="shared" si="44"/>
        <v>8.9686560260285181E-2</v>
      </c>
      <c r="J45" s="398">
        <f t="shared" si="45"/>
        <v>7.3415800662990416E-2</v>
      </c>
      <c r="K45" s="398">
        <f t="shared" si="46"/>
        <v>2.9088865174455355E-2</v>
      </c>
      <c r="L45" s="398">
        <f t="shared" si="47"/>
        <v>0.11403865608247248</v>
      </c>
      <c r="M45" s="398">
        <f t="shared" si="48"/>
        <v>9.015300363805244E-2</v>
      </c>
      <c r="N45" s="393">
        <f t="shared" si="49"/>
        <v>-9.3149463358705831E-2</v>
      </c>
      <c r="O45" s="394">
        <f t="shared" si="49"/>
        <v>0.10583277211478807</v>
      </c>
      <c r="P45" s="385">
        <f t="shared" si="49"/>
        <v>8.4248919743916975E-2</v>
      </c>
      <c r="R45" s="400">
        <v>353.90100000000001</v>
      </c>
      <c r="S45" s="368">
        <v>2280.7759999999994</v>
      </c>
      <c r="T45" s="373">
        <v>2634.6769999999992</v>
      </c>
      <c r="U45" s="19">
        <v>314.66999999999996</v>
      </c>
      <c r="V45" s="119">
        <v>2530.895</v>
      </c>
      <c r="W45" s="374">
        <v>2845.5650000000001</v>
      </c>
      <c r="X45" s="344">
        <f t="shared" si="50"/>
        <v>2.8656104558939344E-2</v>
      </c>
      <c r="Y45" s="322">
        <f t="shared" si="51"/>
        <v>6.8904307863626751E-2</v>
      </c>
      <c r="Z45" s="398">
        <f t="shared" si="52"/>
        <v>5.7967971530562289E-2</v>
      </c>
      <c r="AA45" s="322">
        <f t="shared" si="53"/>
        <v>2.7909357870129374E-2</v>
      </c>
      <c r="AB45" s="322">
        <f t="shared" si="54"/>
        <v>9.0809412020005142E-2</v>
      </c>
      <c r="AC45" s="398">
        <f t="shared" si="55"/>
        <v>7.2692719247716156E-2</v>
      </c>
      <c r="AE45" s="393">
        <f t="shared" si="56"/>
        <v>-0.110853035170853</v>
      </c>
      <c r="AF45" s="394">
        <f t="shared" si="56"/>
        <v>0.10966399155375217</v>
      </c>
      <c r="AG45" s="385">
        <f t="shared" si="56"/>
        <v>8.0043208332558749E-2</v>
      </c>
      <c r="AI45" s="27">
        <f t="shared" si="57"/>
        <v>2.2542182872065988</v>
      </c>
      <c r="AJ45" s="28">
        <f t="shared" si="57"/>
        <v>1.7675679487765692</v>
      </c>
      <c r="AK45" s="401">
        <f t="shared" si="57"/>
        <v>1.8203555206716862</v>
      </c>
      <c r="AL45" s="28">
        <f t="shared" si="57"/>
        <v>2.2102113492213999</v>
      </c>
      <c r="AM45" s="28">
        <f t="shared" si="57"/>
        <v>1.7736917867164523</v>
      </c>
      <c r="AN45" s="401">
        <f t="shared" si="57"/>
        <v>1.8132945129578615</v>
      </c>
      <c r="AO45" s="383">
        <f t="shared" si="58"/>
        <v>-1.9522039296261642E-2</v>
      </c>
      <c r="AP45" s="384">
        <f t="shared" si="58"/>
        <v>3.4645558854593289E-3</v>
      </c>
      <c r="AQ45" s="385">
        <f t="shared" si="58"/>
        <v>-3.8789168564277265E-3</v>
      </c>
    </row>
    <row r="46" spans="1:43" ht="19.5" customHeight="1">
      <c r="A46" s="8" t="s">
        <v>216</v>
      </c>
      <c r="B46" s="19">
        <v>2782.28</v>
      </c>
      <c r="C46" s="370">
        <v>7488.9400000000005</v>
      </c>
      <c r="D46" s="374">
        <v>10271.220000000001</v>
      </c>
      <c r="E46" s="19">
        <v>1081.7</v>
      </c>
      <c r="F46" s="368">
        <v>5398.2199999999993</v>
      </c>
      <c r="G46" s="376">
        <v>6479.9199999999992</v>
      </c>
      <c r="H46" s="344">
        <f t="shared" si="43"/>
        <v>5.222960617546369E-2</v>
      </c>
      <c r="I46" s="322">
        <f t="shared" si="44"/>
        <v>5.2052453223486415E-2</v>
      </c>
      <c r="J46" s="398">
        <f t="shared" si="45"/>
        <v>5.210032183725205E-2</v>
      </c>
      <c r="K46" s="398">
        <f t="shared" si="46"/>
        <v>2.2101007550138975E-2</v>
      </c>
      <c r="L46" s="398">
        <f t="shared" si="47"/>
        <v>4.3142638070395874E-2</v>
      </c>
      <c r="M46" s="398">
        <f t="shared" si="48"/>
        <v>3.7226283620330654E-2</v>
      </c>
      <c r="N46" s="393">
        <f t="shared" si="49"/>
        <v>-0.61121813764250899</v>
      </c>
      <c r="O46" s="394">
        <f t="shared" si="49"/>
        <v>-0.27917435578332861</v>
      </c>
      <c r="P46" s="385">
        <f t="shared" si="49"/>
        <v>-0.3691187609651046</v>
      </c>
      <c r="R46" s="400">
        <v>735.27000000000021</v>
      </c>
      <c r="S46" s="368">
        <v>1928.386</v>
      </c>
      <c r="T46" s="373">
        <v>2663.6559999999999</v>
      </c>
      <c r="U46" s="19">
        <v>260.70999999999998</v>
      </c>
      <c r="V46" s="119">
        <v>1386.598</v>
      </c>
      <c r="W46" s="374">
        <v>1647.308</v>
      </c>
      <c r="X46" s="344">
        <f t="shared" si="50"/>
        <v>5.9536350558634585E-2</v>
      </c>
      <c r="Y46" s="322">
        <f t="shared" si="51"/>
        <v>5.825828692686514E-2</v>
      </c>
      <c r="Z46" s="398">
        <f t="shared" si="52"/>
        <v>5.8605565378682653E-2</v>
      </c>
      <c r="AA46" s="322">
        <f t="shared" si="53"/>
        <v>2.3123426733789143E-2</v>
      </c>
      <c r="AB46" s="322">
        <f t="shared" si="54"/>
        <v>4.9751629004014426E-2</v>
      </c>
      <c r="AC46" s="398">
        <f t="shared" si="55"/>
        <v>4.2082081399833354E-2</v>
      </c>
      <c r="AE46" s="393">
        <f t="shared" si="56"/>
        <v>-0.64542276986685176</v>
      </c>
      <c r="AF46" s="394">
        <f t="shared" si="56"/>
        <v>-0.28095412432988004</v>
      </c>
      <c r="AG46" s="385">
        <f t="shared" si="56"/>
        <v>-0.38156128268815492</v>
      </c>
      <c r="AI46" s="27">
        <f t="shared" si="57"/>
        <v>2.6426887301062445</v>
      </c>
      <c r="AJ46" s="28">
        <f t="shared" si="57"/>
        <v>2.5749785683955273</v>
      </c>
      <c r="AK46" s="401">
        <f t="shared" si="57"/>
        <v>2.5933199756212018</v>
      </c>
      <c r="AL46" s="28">
        <f t="shared" si="57"/>
        <v>2.4101876675603213</v>
      </c>
      <c r="AM46" s="28">
        <f t="shared" si="57"/>
        <v>2.5686207675863528</v>
      </c>
      <c r="AN46" s="401">
        <f t="shared" si="57"/>
        <v>2.5421733601649406</v>
      </c>
      <c r="AO46" s="383">
        <f t="shared" si="58"/>
        <v>-8.7978981367425699E-2</v>
      </c>
      <c r="AP46" s="384">
        <f t="shared" si="58"/>
        <v>-2.4690694078809473E-3</v>
      </c>
      <c r="AQ46" s="385">
        <f t="shared" si="58"/>
        <v>-1.9722446877774726E-2</v>
      </c>
    </row>
    <row r="47" spans="1:43" ht="19.5" customHeight="1">
      <c r="A47" s="8" t="s">
        <v>220</v>
      </c>
      <c r="B47" s="19">
        <v>465.61000000000007</v>
      </c>
      <c r="C47" s="370">
        <v>2943.08</v>
      </c>
      <c r="D47" s="374">
        <v>3408.69</v>
      </c>
      <c r="E47" s="19">
        <v>377.53000000000009</v>
      </c>
      <c r="F47" s="368">
        <v>2847.8399999999997</v>
      </c>
      <c r="G47" s="376">
        <v>3225.37</v>
      </c>
      <c r="H47" s="344">
        <f t="shared" si="43"/>
        <v>8.7405390296295318E-3</v>
      </c>
      <c r="I47" s="322">
        <f t="shared" si="44"/>
        <v>2.0456103805475592E-2</v>
      </c>
      <c r="J47" s="398">
        <f t="shared" si="45"/>
        <v>1.729043346782784E-2</v>
      </c>
      <c r="K47" s="398">
        <f t="shared" si="46"/>
        <v>7.7135928449699256E-3</v>
      </c>
      <c r="L47" s="398">
        <f t="shared" si="47"/>
        <v>2.2759970953832226E-2</v>
      </c>
      <c r="M47" s="398">
        <f t="shared" si="48"/>
        <v>1.8529324189265589E-2</v>
      </c>
      <c r="N47" s="393">
        <f t="shared" si="49"/>
        <v>-0.18917119477674443</v>
      </c>
      <c r="O47" s="394">
        <f t="shared" si="49"/>
        <v>-3.2360656183318237E-2</v>
      </c>
      <c r="P47" s="385">
        <f t="shared" si="49"/>
        <v>-5.3780191217153848E-2</v>
      </c>
      <c r="R47" s="400">
        <v>151.26700000000002</v>
      </c>
      <c r="S47" s="368">
        <v>782.0329999999999</v>
      </c>
      <c r="T47" s="373">
        <v>933.3</v>
      </c>
      <c r="U47" s="19">
        <v>128.26900000000001</v>
      </c>
      <c r="V47" s="119">
        <v>777.54599999999994</v>
      </c>
      <c r="W47" s="374">
        <v>905.81499999999994</v>
      </c>
      <c r="X47" s="344">
        <f t="shared" si="50"/>
        <v>1.2248405538037696E-2</v>
      </c>
      <c r="Y47" s="322">
        <f t="shared" si="51"/>
        <v>2.3625924944630963E-2</v>
      </c>
      <c r="Z47" s="398">
        <f t="shared" si="52"/>
        <v>2.0534398649046468E-2</v>
      </c>
      <c r="AA47" s="322">
        <f t="shared" si="53"/>
        <v>1.1376697570927083E-2</v>
      </c>
      <c r="AB47" s="322">
        <f t="shared" si="54"/>
        <v>2.7898626801391175E-2</v>
      </c>
      <c r="AC47" s="398">
        <f t="shared" si="55"/>
        <v>2.3139923173559555E-2</v>
      </c>
      <c r="AE47" s="393">
        <f t="shared" si="56"/>
        <v>-0.15203580424018467</v>
      </c>
      <c r="AF47" s="394">
        <f t="shared" si="56"/>
        <v>-5.7376095382163754E-3</v>
      </c>
      <c r="AG47" s="385">
        <f t="shared" si="56"/>
        <v>-2.9449266045215916E-2</v>
      </c>
      <c r="AI47" s="27">
        <f t="shared" si="57"/>
        <v>3.2487919073903053</v>
      </c>
      <c r="AJ47" s="28">
        <f t="shared" si="57"/>
        <v>2.6571924650366281</v>
      </c>
      <c r="AK47" s="401">
        <f t="shared" si="57"/>
        <v>2.7380019890339105</v>
      </c>
      <c r="AL47" s="28">
        <f t="shared" si="57"/>
        <v>3.3975842979365871</v>
      </c>
      <c r="AM47" s="28">
        <f t="shared" si="57"/>
        <v>2.7303008595988536</v>
      </c>
      <c r="AN47" s="401">
        <f t="shared" si="57"/>
        <v>2.8084064773963919</v>
      </c>
      <c r="AO47" s="383">
        <f t="shared" si="58"/>
        <v>4.5799298566279664E-2</v>
      </c>
      <c r="AP47" s="384">
        <f t="shared" si="58"/>
        <v>2.751339826684995E-2</v>
      </c>
      <c r="AQ47" s="385">
        <f t="shared" si="58"/>
        <v>2.5713819290293257E-2</v>
      </c>
    </row>
    <row r="48" spans="1:43" ht="19.5" customHeight="1">
      <c r="A48" s="8" t="s">
        <v>219</v>
      </c>
      <c r="B48" s="19">
        <v>616.05000000000007</v>
      </c>
      <c r="C48" s="370">
        <v>2813.53</v>
      </c>
      <c r="D48" s="374">
        <v>3429.5800000000004</v>
      </c>
      <c r="E48" s="19">
        <v>600.81999999999994</v>
      </c>
      <c r="F48" s="368">
        <v>2817.65</v>
      </c>
      <c r="G48" s="376">
        <v>3418.4700000000003</v>
      </c>
      <c r="H48" s="344">
        <f t="shared" si="43"/>
        <v>1.1564633640177987E-2</v>
      </c>
      <c r="I48" s="322">
        <f t="shared" si="44"/>
        <v>1.955565657060622E-2</v>
      </c>
      <c r="J48" s="398">
        <f t="shared" si="45"/>
        <v>1.7396397094658948E-2</v>
      </c>
      <c r="K48" s="398">
        <f t="shared" si="46"/>
        <v>1.2275794911966807E-2</v>
      </c>
      <c r="L48" s="398">
        <f t="shared" si="47"/>
        <v>2.2518692116855362E-2</v>
      </c>
      <c r="M48" s="398">
        <f t="shared" si="48"/>
        <v>1.9638658157445116E-2</v>
      </c>
      <c r="N48" s="393">
        <f t="shared" si="49"/>
        <v>-2.4722019316614122E-2</v>
      </c>
      <c r="O48" s="394">
        <f t="shared" si="49"/>
        <v>1.4643526104217443E-3</v>
      </c>
      <c r="P48" s="385">
        <f t="shared" si="49"/>
        <v>-3.2394637244211031E-3</v>
      </c>
      <c r="R48" s="400">
        <v>111.184</v>
      </c>
      <c r="S48" s="368">
        <v>715.54000000000008</v>
      </c>
      <c r="T48" s="373">
        <v>826.72400000000005</v>
      </c>
      <c r="U48" s="19">
        <v>154.81100000000001</v>
      </c>
      <c r="V48" s="119">
        <v>665.51699999999994</v>
      </c>
      <c r="W48" s="374">
        <v>820.32799999999997</v>
      </c>
      <c r="X48" s="344">
        <f t="shared" si="50"/>
        <v>9.0028011485729399E-3</v>
      </c>
      <c r="Y48" s="322">
        <f t="shared" si="51"/>
        <v>2.1617111215103766E-2</v>
      </c>
      <c r="Z48" s="398">
        <f t="shared" si="52"/>
        <v>1.8189521256545906E-2</v>
      </c>
      <c r="AA48" s="322">
        <f t="shared" si="53"/>
        <v>1.3730815143587248E-2</v>
      </c>
      <c r="AB48" s="322">
        <f t="shared" si="54"/>
        <v>2.3878986468943895E-2</v>
      </c>
      <c r="AC48" s="398">
        <f t="shared" si="55"/>
        <v>2.0956074802382124E-2</v>
      </c>
      <c r="AE48" s="393">
        <f t="shared" si="56"/>
        <v>0.39238559504964754</v>
      </c>
      <c r="AF48" s="394">
        <f t="shared" si="56"/>
        <v>-6.9909439025072156E-2</v>
      </c>
      <c r="AG48" s="385">
        <f t="shared" si="56"/>
        <v>-7.7365602063083584E-3</v>
      </c>
      <c r="AI48" s="27">
        <f t="shared" si="57"/>
        <v>1.8047885723561397</v>
      </c>
      <c r="AJ48" s="28">
        <f t="shared" si="57"/>
        <v>2.5432108418961237</v>
      </c>
      <c r="AK48" s="401">
        <f t="shared" si="57"/>
        <v>2.4105692242198753</v>
      </c>
      <c r="AL48" s="28">
        <f t="shared" si="57"/>
        <v>2.576661895409607</v>
      </c>
      <c r="AM48" s="28">
        <f t="shared" si="57"/>
        <v>2.3619576597519205</v>
      </c>
      <c r="AN48" s="401">
        <f t="shared" si="57"/>
        <v>2.3996934301017707</v>
      </c>
      <c r="AO48" s="383">
        <f t="shared" si="58"/>
        <v>0.42768074603098344</v>
      </c>
      <c r="AP48" s="384">
        <f t="shared" si="58"/>
        <v>-7.1269428062467485E-2</v>
      </c>
      <c r="AQ48" s="385">
        <f t="shared" si="58"/>
        <v>-4.5117120092762631E-3</v>
      </c>
    </row>
    <row r="49" spans="1:43" ht="19.5" customHeight="1">
      <c r="A49" s="8" t="s">
        <v>225</v>
      </c>
      <c r="B49" s="19">
        <v>518.27</v>
      </c>
      <c r="C49" s="370">
        <v>1993.7700000000004</v>
      </c>
      <c r="D49" s="374">
        <v>2512.0400000000004</v>
      </c>
      <c r="E49" s="19">
        <v>320.96000000000004</v>
      </c>
      <c r="F49" s="368">
        <v>2384.42</v>
      </c>
      <c r="G49" s="376">
        <v>2705.38</v>
      </c>
      <c r="H49" s="344">
        <f t="shared" si="43"/>
        <v>9.7290847767146239E-3</v>
      </c>
      <c r="I49" s="322">
        <f t="shared" si="44"/>
        <v>1.3857851667043737E-2</v>
      </c>
      <c r="J49" s="398">
        <f t="shared" si="45"/>
        <v>1.2742214894438114E-2</v>
      </c>
      <c r="K49" s="398">
        <f t="shared" si="46"/>
        <v>6.5577696064459696E-3</v>
      </c>
      <c r="L49" s="398">
        <f t="shared" si="47"/>
        <v>1.9056312834195968E-2</v>
      </c>
      <c r="M49" s="398">
        <f t="shared" si="48"/>
        <v>1.5542050392716292E-2</v>
      </c>
      <c r="N49" s="393">
        <f t="shared" si="49"/>
        <v>-0.38070889690701748</v>
      </c>
      <c r="O49" s="394">
        <f t="shared" si="49"/>
        <v>0.19593533857967546</v>
      </c>
      <c r="P49" s="385">
        <f t="shared" si="49"/>
        <v>7.6965334946895614E-2</v>
      </c>
      <c r="R49" s="400">
        <v>147.506</v>
      </c>
      <c r="S49" s="368">
        <v>543.93799999999999</v>
      </c>
      <c r="T49" s="373">
        <v>691.44399999999996</v>
      </c>
      <c r="U49" s="19">
        <v>125.423</v>
      </c>
      <c r="V49" s="119">
        <v>649.625</v>
      </c>
      <c r="W49" s="374">
        <v>775.048</v>
      </c>
      <c r="X49" s="344">
        <f t="shared" si="50"/>
        <v>1.1943869497602174E-2</v>
      </c>
      <c r="Y49" s="322">
        <f t="shared" si="51"/>
        <v>1.6432859435001692E-2</v>
      </c>
      <c r="Z49" s="398">
        <f t="shared" si="52"/>
        <v>1.5213100545903016E-2</v>
      </c>
      <c r="AA49" s="322">
        <f t="shared" si="53"/>
        <v>1.112427429416607E-2</v>
      </c>
      <c r="AB49" s="322">
        <f t="shared" si="54"/>
        <v>2.3308775861304337E-2</v>
      </c>
      <c r="AC49" s="398">
        <f t="shared" si="55"/>
        <v>1.9799353262885896E-2</v>
      </c>
      <c r="AE49" s="393">
        <f t="shared" si="56"/>
        <v>-0.14970916437297466</v>
      </c>
      <c r="AF49" s="394">
        <f t="shared" si="56"/>
        <v>0.19429971798256421</v>
      </c>
      <c r="AG49" s="385">
        <f t="shared" si="56"/>
        <v>0.12091217799272254</v>
      </c>
      <c r="AI49" s="27">
        <f t="shared" si="57"/>
        <v>2.846122677368939</v>
      </c>
      <c r="AJ49" s="28">
        <f t="shared" si="57"/>
        <v>2.7281883065749808</v>
      </c>
      <c r="AK49" s="401">
        <f t="shared" si="57"/>
        <v>2.7525198643333697</v>
      </c>
      <c r="AL49" s="28">
        <f t="shared" si="57"/>
        <v>3.9077455134596208</v>
      </c>
      <c r="AM49" s="28">
        <f t="shared" si="57"/>
        <v>2.7244571006785718</v>
      </c>
      <c r="AN49" s="401">
        <f t="shared" si="57"/>
        <v>2.8648396898032806</v>
      </c>
      <c r="AO49" s="383">
        <f t="shared" si="58"/>
        <v>0.37300670295494265</v>
      </c>
      <c r="AP49" s="384">
        <f t="shared" si="58"/>
        <v>-1.3676496917081171E-3</v>
      </c>
      <c r="AQ49" s="385">
        <f t="shared" si="58"/>
        <v>4.0806181610287331E-2</v>
      </c>
    </row>
    <row r="50" spans="1:43" ht="19.5" customHeight="1">
      <c r="A50" s="8" t="s">
        <v>217</v>
      </c>
      <c r="B50" s="19">
        <v>628.30999999999995</v>
      </c>
      <c r="C50" s="370">
        <v>4494.3599999999997</v>
      </c>
      <c r="D50" s="374">
        <v>5122.67</v>
      </c>
      <c r="E50" s="19">
        <v>359.06000000000006</v>
      </c>
      <c r="F50" s="368">
        <v>2602.5700000000002</v>
      </c>
      <c r="G50" s="376">
        <v>2961.63</v>
      </c>
      <c r="H50" s="344">
        <f t="shared" si="43"/>
        <v>1.1794781206818001E-2</v>
      </c>
      <c r="I50" s="322">
        <f t="shared" si="44"/>
        <v>3.1238394708664827E-2</v>
      </c>
      <c r="J50" s="398">
        <f t="shared" si="45"/>
        <v>2.5984523324983393E-2</v>
      </c>
      <c r="K50" s="398">
        <f t="shared" si="46"/>
        <v>7.3362187029240092E-3</v>
      </c>
      <c r="L50" s="398">
        <f t="shared" si="47"/>
        <v>2.079977021367603E-2</v>
      </c>
      <c r="M50" s="398">
        <f t="shared" si="48"/>
        <v>1.7014172761157527E-2</v>
      </c>
      <c r="N50" s="393">
        <f t="shared" si="49"/>
        <v>-0.42853050245897711</v>
      </c>
      <c r="O50" s="394">
        <f t="shared" si="49"/>
        <v>-0.42092533753415384</v>
      </c>
      <c r="P50" s="385">
        <f t="shared" si="49"/>
        <v>-0.42185813257539523</v>
      </c>
      <c r="R50" s="400">
        <v>162.31400000000002</v>
      </c>
      <c r="S50" s="368">
        <v>1291.354</v>
      </c>
      <c r="T50" s="373">
        <v>1453.6680000000001</v>
      </c>
      <c r="U50" s="19">
        <v>95.89</v>
      </c>
      <c r="V50" s="119">
        <v>636.22399999999993</v>
      </c>
      <c r="W50" s="374">
        <v>732.11399999999992</v>
      </c>
      <c r="X50" s="344">
        <f t="shared" si="50"/>
        <v>1.314290424548018E-2</v>
      </c>
      <c r="Y50" s="322">
        <f t="shared" si="51"/>
        <v>3.9012973469085034E-2</v>
      </c>
      <c r="Z50" s="398">
        <f t="shared" si="52"/>
        <v>3.198349749851289E-2</v>
      </c>
      <c r="AA50" s="322">
        <f t="shared" si="53"/>
        <v>8.5048728069619158E-3</v>
      </c>
      <c r="AB50" s="322">
        <f t="shared" si="54"/>
        <v>2.2827943218907045E-2</v>
      </c>
      <c r="AC50" s="398">
        <f t="shared" si="55"/>
        <v>1.8702562569936885E-2</v>
      </c>
      <c r="AE50" s="393">
        <f t="shared" si="56"/>
        <v>-0.40923148958192151</v>
      </c>
      <c r="AF50" s="394">
        <f t="shared" si="56"/>
        <v>-0.50732022357928197</v>
      </c>
      <c r="AG50" s="385">
        <f t="shared" si="56"/>
        <v>-0.49636780888070736</v>
      </c>
      <c r="AI50" s="27">
        <f t="shared" si="57"/>
        <v>2.5833426174977325</v>
      </c>
      <c r="AJ50" s="28">
        <f t="shared" si="57"/>
        <v>2.8732767290559726</v>
      </c>
      <c r="AK50" s="401">
        <f t="shared" si="57"/>
        <v>2.837715488212202</v>
      </c>
      <c r="AL50" s="28">
        <f t="shared" si="57"/>
        <v>2.6705843034590315</v>
      </c>
      <c r="AM50" s="28">
        <f t="shared" si="57"/>
        <v>2.4445989925343024</v>
      </c>
      <c r="AN50" s="401">
        <f t="shared" si="57"/>
        <v>2.471996839578205</v>
      </c>
      <c r="AO50" s="383">
        <f t="shared" si="58"/>
        <v>3.3770853842763876E-2</v>
      </c>
      <c r="AP50" s="384">
        <f t="shared" si="58"/>
        <v>-0.14919472676845652</v>
      </c>
      <c r="AQ50" s="385">
        <f t="shared" si="58"/>
        <v>-0.12887784210685777</v>
      </c>
    </row>
    <row r="51" spans="1:43" ht="19.5" customHeight="1">
      <c r="A51" s="8" t="s">
        <v>226</v>
      </c>
      <c r="B51" s="19">
        <v>722.95</v>
      </c>
      <c r="C51" s="370">
        <v>2097.31</v>
      </c>
      <c r="D51" s="374">
        <v>2820.26</v>
      </c>
      <c r="E51" s="19">
        <v>304.37</v>
      </c>
      <c r="F51" s="368">
        <v>680.75</v>
      </c>
      <c r="G51" s="376">
        <v>985.12</v>
      </c>
      <c r="H51" s="344">
        <f t="shared" si="43"/>
        <v>1.3571385261207167E-2</v>
      </c>
      <c r="I51" s="322">
        <f t="shared" si="44"/>
        <v>1.4577514397251185E-2</v>
      </c>
      <c r="J51" s="398">
        <f t="shared" si="45"/>
        <v>1.4305647592469878E-2</v>
      </c>
      <c r="K51" s="398">
        <f t="shared" si="46"/>
        <v>6.2188071258535635E-3</v>
      </c>
      <c r="L51" s="398">
        <f t="shared" si="47"/>
        <v>5.440562049420364E-3</v>
      </c>
      <c r="M51" s="398">
        <f t="shared" si="48"/>
        <v>5.6593841467271408E-3</v>
      </c>
      <c r="N51" s="393">
        <f t="shared" si="49"/>
        <v>-0.57898886506674041</v>
      </c>
      <c r="O51" s="394">
        <f t="shared" si="49"/>
        <v>-0.67541755868231212</v>
      </c>
      <c r="P51" s="385">
        <f t="shared" si="49"/>
        <v>-0.65069887173523011</v>
      </c>
      <c r="R51" s="400">
        <v>155.12</v>
      </c>
      <c r="S51" s="368">
        <v>577.39699999999993</v>
      </c>
      <c r="T51" s="373">
        <v>732.51699999999994</v>
      </c>
      <c r="U51" s="19">
        <v>69.644000000000005</v>
      </c>
      <c r="V51" s="119">
        <v>230.54899999999998</v>
      </c>
      <c r="W51" s="374">
        <v>300.19299999999998</v>
      </c>
      <c r="X51" s="344">
        <f t="shared" si="50"/>
        <v>1.2560391010996498E-2</v>
      </c>
      <c r="Y51" s="322">
        <f t="shared" si="51"/>
        <v>1.7443686117152451E-2</v>
      </c>
      <c r="Z51" s="398">
        <f t="shared" si="52"/>
        <v>1.6116785701493164E-2</v>
      </c>
      <c r="AA51" s="322">
        <f t="shared" si="53"/>
        <v>6.1770086741897564E-3</v>
      </c>
      <c r="AB51" s="322">
        <f t="shared" si="54"/>
        <v>8.2721800516418753E-3</v>
      </c>
      <c r="AC51" s="398">
        <f t="shared" si="55"/>
        <v>7.6687214908567024E-3</v>
      </c>
      <c r="AE51" s="393">
        <f t="shared" si="56"/>
        <v>-0.55103145951521404</v>
      </c>
      <c r="AF51" s="394">
        <f t="shared" si="56"/>
        <v>-0.60070973697473318</v>
      </c>
      <c r="AG51" s="385">
        <f t="shared" si="56"/>
        <v>-0.59018971573355972</v>
      </c>
      <c r="AI51" s="27">
        <f t="shared" si="57"/>
        <v>2.1456532263642023</v>
      </c>
      <c r="AJ51" s="28">
        <f t="shared" si="57"/>
        <v>2.7530360318693941</v>
      </c>
      <c r="AK51" s="401">
        <f t="shared" si="57"/>
        <v>2.5973385432548768</v>
      </c>
      <c r="AL51" s="28">
        <f t="shared" si="57"/>
        <v>2.2881361500804944</v>
      </c>
      <c r="AM51" s="28">
        <f t="shared" si="57"/>
        <v>3.3866911494674987</v>
      </c>
      <c r="AN51" s="401">
        <f t="shared" si="57"/>
        <v>3.0472734286178333</v>
      </c>
      <c r="AO51" s="383">
        <f t="shared" si="58"/>
        <v>6.6405382736393362E-2</v>
      </c>
      <c r="AP51" s="384">
        <f t="shared" si="58"/>
        <v>0.23016593690124493</v>
      </c>
      <c r="AQ51" s="385">
        <f t="shared" si="58"/>
        <v>0.17322920284358342</v>
      </c>
    </row>
    <row r="52" spans="1:43" ht="19.5" customHeight="1">
      <c r="A52" s="8" t="s">
        <v>229</v>
      </c>
      <c r="B52" s="19">
        <v>235.93</v>
      </c>
      <c r="C52" s="370">
        <v>1323.1000000000004</v>
      </c>
      <c r="D52" s="374">
        <v>1559.0300000000004</v>
      </c>
      <c r="E52" s="19">
        <v>252.72999999999996</v>
      </c>
      <c r="F52" s="368">
        <v>757.55</v>
      </c>
      <c r="G52" s="376">
        <v>1010.28</v>
      </c>
      <c r="H52" s="344">
        <f t="shared" si="43"/>
        <v>4.4289327404061227E-3</v>
      </c>
      <c r="I52" s="322">
        <f t="shared" si="44"/>
        <v>9.1963082705956902E-3</v>
      </c>
      <c r="J52" s="398">
        <f t="shared" si="45"/>
        <v>7.9081126442556073E-3</v>
      </c>
      <c r="K52" s="398">
        <f t="shared" si="46"/>
        <v>5.1637123399709915E-3</v>
      </c>
      <c r="L52" s="398">
        <f t="shared" si="47"/>
        <v>6.0543485575297777E-3</v>
      </c>
      <c r="M52" s="398">
        <f t="shared" si="48"/>
        <v>5.8039250200538975E-3</v>
      </c>
      <c r="N52" s="393">
        <f t="shared" si="49"/>
        <v>7.1207561564870736E-2</v>
      </c>
      <c r="O52" s="394">
        <f t="shared" si="49"/>
        <v>-0.42744312599198869</v>
      </c>
      <c r="P52" s="385">
        <f t="shared" si="49"/>
        <v>-0.35198168091698062</v>
      </c>
      <c r="R52" s="400">
        <v>39.441999999999993</v>
      </c>
      <c r="S52" s="368">
        <v>258.142</v>
      </c>
      <c r="T52" s="373">
        <v>297.584</v>
      </c>
      <c r="U52" s="19">
        <v>47.821999999999996</v>
      </c>
      <c r="V52" s="119">
        <v>156.33199999999999</v>
      </c>
      <c r="W52" s="374">
        <v>204.154</v>
      </c>
      <c r="X52" s="344">
        <f t="shared" si="50"/>
        <v>3.1937012780797044E-3</v>
      </c>
      <c r="Y52" s="322">
        <f t="shared" si="51"/>
        <v>7.7987035292077529E-3</v>
      </c>
      <c r="Z52" s="398">
        <f t="shared" si="52"/>
        <v>6.5474215017441812E-3</v>
      </c>
      <c r="AA52" s="322">
        <f t="shared" si="53"/>
        <v>4.2415270348788474E-3</v>
      </c>
      <c r="AB52" s="322">
        <f t="shared" si="54"/>
        <v>5.6092477166818236E-3</v>
      </c>
      <c r="AC52" s="398">
        <f t="shared" si="55"/>
        <v>5.2153120400687536E-3</v>
      </c>
      <c r="AE52" s="393">
        <f t="shared" si="56"/>
        <v>0.21246387100045647</v>
      </c>
      <c r="AF52" s="394">
        <f t="shared" si="56"/>
        <v>-0.39439533280132644</v>
      </c>
      <c r="AG52" s="385">
        <f t="shared" si="56"/>
        <v>-0.31396177213828702</v>
      </c>
      <c r="AI52" s="27">
        <f t="shared" si="57"/>
        <v>1.6717670495485946</v>
      </c>
      <c r="AJ52" s="28">
        <f t="shared" si="57"/>
        <v>1.95103922606001</v>
      </c>
      <c r="AK52" s="401">
        <f t="shared" si="57"/>
        <v>1.9087766110979256</v>
      </c>
      <c r="AL52" s="28">
        <f t="shared" si="57"/>
        <v>1.8922169904641317</v>
      </c>
      <c r="AM52" s="28">
        <f t="shared" si="57"/>
        <v>2.0636525641871826</v>
      </c>
      <c r="AN52" s="401">
        <f t="shared" si="57"/>
        <v>2.0207665201726255</v>
      </c>
      <c r="AO52" s="383">
        <f>(AL52-AI52)/AI52</f>
        <v>0.13186642300137594</v>
      </c>
      <c r="AP52" s="384">
        <f>(AM52-AJ52)/AJ52</f>
        <v>5.7719668893888659E-2</v>
      </c>
      <c r="AQ52" s="385">
        <f>(AN52-AK52)/AK52</f>
        <v>5.8671040091110196E-2</v>
      </c>
    </row>
    <row r="53" spans="1:43" ht="19.5" customHeight="1">
      <c r="A53" s="8" t="s">
        <v>233</v>
      </c>
      <c r="B53" s="19">
        <v>290.33</v>
      </c>
      <c r="C53" s="370">
        <v>362.15</v>
      </c>
      <c r="D53" s="374">
        <v>652.48</v>
      </c>
      <c r="E53" s="19">
        <v>334.4</v>
      </c>
      <c r="F53" s="368">
        <v>302.89</v>
      </c>
      <c r="G53" s="376">
        <v>637.29</v>
      </c>
      <c r="H53" s="344">
        <f t="shared" si="43"/>
        <v>5.4501421715004855E-3</v>
      </c>
      <c r="I53" s="322">
        <f t="shared" si="44"/>
        <v>2.5171514172747547E-3</v>
      </c>
      <c r="J53" s="398">
        <f t="shared" si="45"/>
        <v>3.3096767465179613E-3</v>
      </c>
      <c r="K53" s="398">
        <f t="shared" si="46"/>
        <v>6.8323721223689307E-3</v>
      </c>
      <c r="L53" s="398">
        <f t="shared" si="47"/>
        <v>2.4207004614747469E-3</v>
      </c>
      <c r="M53" s="398">
        <f t="shared" si="48"/>
        <v>3.6611467870591801E-3</v>
      </c>
      <c r="N53" s="393">
        <f t="shared" si="49"/>
        <v>0.15179278751765232</v>
      </c>
      <c r="O53" s="394">
        <f t="shared" si="49"/>
        <v>-0.16363385337567304</v>
      </c>
      <c r="P53" s="385">
        <f t="shared" si="49"/>
        <v>-2.3280407062285517E-2</v>
      </c>
      <c r="R53" s="400">
        <v>55.437000000000005</v>
      </c>
      <c r="S53" s="368">
        <v>88.070999999999998</v>
      </c>
      <c r="T53" s="373">
        <v>143.50800000000001</v>
      </c>
      <c r="U53" s="19">
        <v>66.172000000000011</v>
      </c>
      <c r="V53" s="119">
        <v>68.566999999999993</v>
      </c>
      <c r="W53" s="374">
        <v>134.739</v>
      </c>
      <c r="X53" s="344">
        <f t="shared" si="50"/>
        <v>4.4888498999265912E-3</v>
      </c>
      <c r="Y53" s="322">
        <f t="shared" si="51"/>
        <v>2.6607046451985962E-3</v>
      </c>
      <c r="Z53" s="398">
        <f t="shared" si="52"/>
        <v>3.1574525675853002E-3</v>
      </c>
      <c r="AA53" s="322">
        <f t="shared" si="53"/>
        <v>5.8690629198277612E-3</v>
      </c>
      <c r="AB53" s="322">
        <f t="shared" si="54"/>
        <v>2.4602083270841707E-3</v>
      </c>
      <c r="AC53" s="398">
        <f t="shared" si="55"/>
        <v>3.4420385050835342E-3</v>
      </c>
      <c r="AE53" s="393">
        <f t="shared" si="56"/>
        <v>0.19364323466277045</v>
      </c>
      <c r="AF53" s="394">
        <f t="shared" si="56"/>
        <v>-0.22145768754754694</v>
      </c>
      <c r="AG53" s="385">
        <f t="shared" si="56"/>
        <v>-6.110460740864624E-2</v>
      </c>
      <c r="AI53" s="27">
        <f t="shared" si="57"/>
        <v>1.909447869665553</v>
      </c>
      <c r="AJ53" s="28">
        <f t="shared" si="57"/>
        <v>2.4318928620737266</v>
      </c>
      <c r="AK53" s="401">
        <f t="shared" si="57"/>
        <v>2.1994237371260423</v>
      </c>
      <c r="AL53" s="28">
        <f t="shared" si="57"/>
        <v>1.9788277511961727</v>
      </c>
      <c r="AM53" s="28">
        <f t="shared" si="57"/>
        <v>2.2637591204727787</v>
      </c>
      <c r="AN53" s="401">
        <f t="shared" si="57"/>
        <v>2.1142493998022878</v>
      </c>
      <c r="AO53" s="383">
        <f t="shared" ref="AO53:AO62" si="59">(AL53-AI53)/AI53</f>
        <v>3.6335048802757751E-2</v>
      </c>
      <c r="AP53" s="384">
        <f t="shared" ref="AP53:AP62" si="60">(AM53-AJ53)/AJ53</f>
        <v>-6.9136985523933256E-2</v>
      </c>
      <c r="AQ53" s="385">
        <f t="shared" ref="AQ53:AQ62" si="61">(AN53-AK53)/AK53</f>
        <v>-3.872575160757824E-2</v>
      </c>
    </row>
    <row r="54" spans="1:43" ht="19.5" customHeight="1">
      <c r="A54" s="8" t="s">
        <v>231</v>
      </c>
      <c r="B54" s="19">
        <v>177.16</v>
      </c>
      <c r="C54" s="370">
        <v>381.94999999999993</v>
      </c>
      <c r="D54" s="374">
        <v>559.1099999999999</v>
      </c>
      <c r="E54" s="19">
        <v>80.849999999999994</v>
      </c>
      <c r="F54" s="368">
        <v>306.27999999999997</v>
      </c>
      <c r="G54" s="376">
        <v>387.13</v>
      </c>
      <c r="H54" s="344">
        <f t="shared" si="43"/>
        <v>3.3256886546448043E-3</v>
      </c>
      <c r="I54" s="322">
        <f t="shared" si="44"/>
        <v>2.6547728395087465E-3</v>
      </c>
      <c r="J54" s="398">
        <f t="shared" si="45"/>
        <v>2.836061435976056E-3</v>
      </c>
      <c r="K54" s="398">
        <f t="shared" si="46"/>
        <v>1.6519057598490671E-3</v>
      </c>
      <c r="L54" s="398">
        <f t="shared" si="47"/>
        <v>2.447793381559264E-3</v>
      </c>
      <c r="M54" s="398">
        <f t="shared" si="48"/>
        <v>2.2240106633937776E-3</v>
      </c>
      <c r="N54" s="393">
        <f t="shared" si="49"/>
        <v>-0.54363287423797702</v>
      </c>
      <c r="O54" s="394">
        <f t="shared" si="49"/>
        <v>-0.19811493651001433</v>
      </c>
      <c r="P54" s="385">
        <f t="shared" si="49"/>
        <v>-0.30759600078696486</v>
      </c>
      <c r="R54" s="400">
        <v>36.129999999999995</v>
      </c>
      <c r="S54" s="368">
        <v>100.33500000000001</v>
      </c>
      <c r="T54" s="373">
        <v>136.465</v>
      </c>
      <c r="U54" s="19">
        <v>24.041</v>
      </c>
      <c r="V54" s="119">
        <v>88.072999999999993</v>
      </c>
      <c r="W54" s="374">
        <v>112.11399999999999</v>
      </c>
      <c r="X54" s="344">
        <f t="shared" si="50"/>
        <v>2.9255217072415123E-3</v>
      </c>
      <c r="Y54" s="322">
        <f t="shared" si="51"/>
        <v>3.0312111884275321E-3</v>
      </c>
      <c r="Z54" s="398">
        <f t="shared" si="52"/>
        <v>3.0024929943663625E-3</v>
      </c>
      <c r="AA54" s="322">
        <f t="shared" si="53"/>
        <v>2.1322937444172639E-3</v>
      </c>
      <c r="AB54" s="322">
        <f t="shared" si="54"/>
        <v>3.1600905390535413E-3</v>
      </c>
      <c r="AC54" s="398">
        <f t="shared" si="55"/>
        <v>2.8640609248913478E-3</v>
      </c>
      <c r="AE54" s="393">
        <f t="shared" ref="AE54:AE56" si="62">(U54-R54)/R54</f>
        <v>-0.33459728757265422</v>
      </c>
      <c r="AF54" s="394">
        <f t="shared" ref="AF54:AF56" si="63">(V54-S54)/S54</f>
        <v>-0.12221059450839701</v>
      </c>
      <c r="AG54" s="385">
        <f t="shared" ref="AG54:AG56" si="64">(W54-T54)/T54</f>
        <v>-0.17844135859011478</v>
      </c>
      <c r="AI54" s="27">
        <f t="shared" ref="AI54:AI61" si="65">(R54/B54)*10</f>
        <v>2.0393994129600359</v>
      </c>
      <c r="AJ54" s="28">
        <f t="shared" ref="AJ54:AJ61" si="66">(S54/C54)*10</f>
        <v>2.6269145176070174</v>
      </c>
      <c r="AK54" s="401">
        <f t="shared" ref="AK54:AK61" si="67">(T54/D54)*10</f>
        <v>2.4407540555525751</v>
      </c>
      <c r="AL54" s="28">
        <f t="shared" ref="AL54:AL62" si="68">(U54/E54)*10</f>
        <v>2.9735312306740882</v>
      </c>
      <c r="AM54" s="28">
        <f t="shared" ref="AM54:AM62" si="69">(V54/F54)*10</f>
        <v>2.875571372600235</v>
      </c>
      <c r="AN54" s="401">
        <f t="shared" ref="AN54:AN62" si="70">(W54/G54)*10</f>
        <v>2.8960297574458189</v>
      </c>
      <c r="AO54" s="383">
        <f t="shared" si="59"/>
        <v>0.45804260400282737</v>
      </c>
      <c r="AP54" s="384">
        <f t="shared" si="60"/>
        <v>9.4657383529834466E-2</v>
      </c>
      <c r="AQ54" s="385">
        <f t="shared" si="61"/>
        <v>0.18653075710660721</v>
      </c>
    </row>
    <row r="55" spans="1:43" ht="19.5" customHeight="1">
      <c r="A55" s="8" t="s">
        <v>230</v>
      </c>
      <c r="B55" s="19">
        <v>42.84</v>
      </c>
      <c r="C55" s="370">
        <v>342.96999999999991</v>
      </c>
      <c r="D55" s="374">
        <v>385.80999999999995</v>
      </c>
      <c r="E55" s="19">
        <v>33.24</v>
      </c>
      <c r="F55" s="368">
        <v>183.04</v>
      </c>
      <c r="G55" s="376">
        <v>216.28</v>
      </c>
      <c r="H55" s="344">
        <f t="shared" si="43"/>
        <v>8.0420242698681099E-4</v>
      </c>
      <c r="I55" s="322">
        <f t="shared" si="44"/>
        <v>2.3838393527066755E-3</v>
      </c>
      <c r="J55" s="398">
        <f t="shared" si="45"/>
        <v>1.9570046370372953E-3</v>
      </c>
      <c r="K55" s="398">
        <f t="shared" si="46"/>
        <v>6.791508652737538E-4</v>
      </c>
      <c r="L55" s="398">
        <f t="shared" si="47"/>
        <v>1.462857844327438E-3</v>
      </c>
      <c r="M55" s="398">
        <f t="shared" si="48"/>
        <v>1.2425000033032992E-3</v>
      </c>
      <c r="N55" s="393">
        <f t="shared" si="49"/>
        <v>-0.22408963585434175</v>
      </c>
      <c r="O55" s="394">
        <f t="shared" si="49"/>
        <v>-0.4663090066186546</v>
      </c>
      <c r="P55" s="385">
        <f t="shared" si="49"/>
        <v>-0.43941318265467449</v>
      </c>
      <c r="R55" s="400">
        <v>13.285</v>
      </c>
      <c r="S55" s="368">
        <v>81.730999999999995</v>
      </c>
      <c r="T55" s="373">
        <v>95.015999999999991</v>
      </c>
      <c r="U55" s="19">
        <v>9.7580000000000009</v>
      </c>
      <c r="V55" s="119">
        <v>46.905000000000001</v>
      </c>
      <c r="W55" s="374">
        <v>56.663000000000004</v>
      </c>
      <c r="X55" s="344">
        <f t="shared" si="50"/>
        <v>1.0757142507806115E-3</v>
      </c>
      <c r="Y55" s="322">
        <f t="shared" si="51"/>
        <v>2.4691675052710476E-3</v>
      </c>
      <c r="Z55" s="398">
        <f t="shared" si="52"/>
        <v>2.0905351141517186E-3</v>
      </c>
      <c r="AA55" s="322">
        <f t="shared" si="53"/>
        <v>8.6547657576738332E-4</v>
      </c>
      <c r="AB55" s="322">
        <f t="shared" si="54"/>
        <v>1.682968068923579E-3</v>
      </c>
      <c r="AC55" s="398">
        <f t="shared" si="55"/>
        <v>1.4475113205051863E-3</v>
      </c>
      <c r="AE55" s="393">
        <f t="shared" si="62"/>
        <v>-0.26548739179525777</v>
      </c>
      <c r="AF55" s="394">
        <f t="shared" si="63"/>
        <v>-0.42610514982075337</v>
      </c>
      <c r="AG55" s="385">
        <f t="shared" si="64"/>
        <v>-0.40364780668518979</v>
      </c>
      <c r="AI55" s="27">
        <f t="shared" si="65"/>
        <v>3.1010737628384684</v>
      </c>
      <c r="AJ55" s="28">
        <f t="shared" si="66"/>
        <v>2.3830364171793454</v>
      </c>
      <c r="AK55" s="401">
        <f t="shared" si="67"/>
        <v>2.4627666467950546</v>
      </c>
      <c r="AL55" s="28">
        <f t="shared" si="68"/>
        <v>2.9356197352587241</v>
      </c>
      <c r="AM55" s="28">
        <f t="shared" si="69"/>
        <v>2.5625546328671329</v>
      </c>
      <c r="AN55" s="401">
        <f t="shared" si="70"/>
        <v>2.6198908821897544</v>
      </c>
      <c r="AO55" s="383">
        <f t="shared" si="59"/>
        <v>-5.335378653757053E-2</v>
      </c>
      <c r="AP55" s="384">
        <f t="shared" si="60"/>
        <v>7.5331713100831338E-2</v>
      </c>
      <c r="AQ55" s="385">
        <f t="shared" si="61"/>
        <v>6.3799887658530272E-2</v>
      </c>
    </row>
    <row r="56" spans="1:43" ht="19.5" customHeight="1">
      <c r="A56" s="8" t="s">
        <v>228</v>
      </c>
      <c r="B56" s="19">
        <v>11.05</v>
      </c>
      <c r="C56" s="370">
        <v>54.54</v>
      </c>
      <c r="D56" s="374">
        <v>65.59</v>
      </c>
      <c r="E56" s="19">
        <v>35.39</v>
      </c>
      <c r="F56" s="368">
        <v>112.64</v>
      </c>
      <c r="G56" s="376">
        <v>148.03</v>
      </c>
      <c r="H56" s="344">
        <f t="shared" si="43"/>
        <v>2.0743316569104251E-4</v>
      </c>
      <c r="I56" s="322">
        <f t="shared" si="44"/>
        <v>3.79084463062723E-4</v>
      </c>
      <c r="J56" s="398">
        <f t="shared" si="45"/>
        <v>3.3270245494745139E-4</v>
      </c>
      <c r="K56" s="398">
        <f t="shared" si="46"/>
        <v>7.2307909512750142E-4</v>
      </c>
      <c r="L56" s="398">
        <f t="shared" si="47"/>
        <v>9.0022021189380803E-4</v>
      </c>
      <c r="M56" s="398">
        <f t="shared" si="48"/>
        <v>8.5041277736724332E-4</v>
      </c>
      <c r="N56" s="393">
        <f t="shared" si="49"/>
        <v>2.2027149321266966</v>
      </c>
      <c r="O56" s="394">
        <f t="shared" si="49"/>
        <v>1.0652731939860653</v>
      </c>
      <c r="P56" s="385">
        <f t="shared" si="49"/>
        <v>1.2568989175179142</v>
      </c>
      <c r="R56" s="400">
        <v>4.3719999999999999</v>
      </c>
      <c r="S56" s="368">
        <v>20.362000000000002</v>
      </c>
      <c r="T56" s="373">
        <v>24.734000000000002</v>
      </c>
      <c r="U56" s="19">
        <v>11.864000000000001</v>
      </c>
      <c r="V56" s="119">
        <v>36.927</v>
      </c>
      <c r="W56" s="374">
        <v>48.790999999999997</v>
      </c>
      <c r="X56" s="344">
        <f t="shared" si="50"/>
        <v>3.54009989041237E-4</v>
      </c>
      <c r="Y56" s="322">
        <f t="shared" si="51"/>
        <v>6.1515445476415409E-4</v>
      </c>
      <c r="Z56" s="398">
        <f t="shared" si="52"/>
        <v>5.4419566718688032E-4</v>
      </c>
      <c r="AA56" s="322">
        <f t="shared" si="53"/>
        <v>1.0522662528083865E-3</v>
      </c>
      <c r="AB56" s="322">
        <f t="shared" si="54"/>
        <v>1.3249538829792347E-3</v>
      </c>
      <c r="AC56" s="398">
        <f t="shared" si="55"/>
        <v>1.2464134415538983E-3</v>
      </c>
      <c r="AE56" s="393">
        <f t="shared" si="62"/>
        <v>1.7136322049405308</v>
      </c>
      <c r="AF56" s="394">
        <f t="shared" si="63"/>
        <v>0.81352519398880252</v>
      </c>
      <c r="AG56" s="385">
        <f t="shared" si="64"/>
        <v>0.97262877011401283</v>
      </c>
      <c r="AI56" s="27">
        <f t="shared" si="65"/>
        <v>3.9565610859728499</v>
      </c>
      <c r="AJ56" s="28">
        <f t="shared" si="66"/>
        <v>3.7334066740007339</v>
      </c>
      <c r="AK56" s="401">
        <f t="shared" si="67"/>
        <v>3.7710016770849215</v>
      </c>
      <c r="AL56" s="28">
        <f t="shared" si="68"/>
        <v>3.3523594235659795</v>
      </c>
      <c r="AM56" s="28">
        <f t="shared" si="69"/>
        <v>3.2783203125</v>
      </c>
      <c r="AN56" s="401">
        <f t="shared" si="70"/>
        <v>3.296021076808755</v>
      </c>
      <c r="AO56" s="383">
        <f t="shared" si="59"/>
        <v>-0.15270879161930284</v>
      </c>
      <c r="AP56" s="384">
        <f t="shared" si="60"/>
        <v>-0.12189573792481104</v>
      </c>
      <c r="AQ56" s="385">
        <f t="shared" si="61"/>
        <v>-0.12595608301169953</v>
      </c>
    </row>
    <row r="57" spans="1:43" ht="19.5" customHeight="1">
      <c r="A57" s="8" t="s">
        <v>227</v>
      </c>
      <c r="B57" s="19">
        <v>4.1399999999999997</v>
      </c>
      <c r="C57" s="370">
        <v>69.990000000000009</v>
      </c>
      <c r="D57" s="374">
        <v>74.13000000000001</v>
      </c>
      <c r="E57" s="19">
        <v>3.5</v>
      </c>
      <c r="F57" s="368">
        <v>144.05000000000001</v>
      </c>
      <c r="G57" s="376">
        <v>147.55000000000001</v>
      </c>
      <c r="H57" s="344">
        <f t="shared" si="43"/>
        <v>7.7717041263431299E-5</v>
      </c>
      <c r="I57" s="322">
        <f t="shared" si="44"/>
        <v>4.8647087586651974E-4</v>
      </c>
      <c r="J57" s="398">
        <f t="shared" si="45"/>
        <v>3.7602123776878446E-4</v>
      </c>
      <c r="K57" s="398">
        <f t="shared" si="46"/>
        <v>7.1511071854937975E-5</v>
      </c>
      <c r="L57" s="398">
        <f t="shared" si="47"/>
        <v>1.1512493032963694E-3</v>
      </c>
      <c r="M57" s="398">
        <f t="shared" si="48"/>
        <v>8.476552408331876E-4</v>
      </c>
      <c r="N57" s="393">
        <f t="shared" si="49"/>
        <v>-0.15458937198067627</v>
      </c>
      <c r="O57" s="394">
        <f t="shared" si="49"/>
        <v>1.0581511644520645</v>
      </c>
      <c r="P57" s="385">
        <f t="shared" si="49"/>
        <v>0.99042223121543227</v>
      </c>
      <c r="R57" s="400">
        <v>1.9359999999999999</v>
      </c>
      <c r="S57" s="368">
        <v>23.956999999999997</v>
      </c>
      <c r="T57" s="373">
        <v>25.892999999999997</v>
      </c>
      <c r="U57" s="19">
        <v>1.754</v>
      </c>
      <c r="V57" s="119">
        <v>28.847999999999999</v>
      </c>
      <c r="W57" s="374">
        <v>30.602</v>
      </c>
      <c r="X57" s="344">
        <f t="shared" si="50"/>
        <v>1.5676197135952306E-4</v>
      </c>
      <c r="Y57" s="322">
        <f t="shared" si="51"/>
        <v>7.2376265950225118E-4</v>
      </c>
      <c r="Z57" s="398">
        <f t="shared" si="52"/>
        <v>5.696959008033431E-4</v>
      </c>
      <c r="AA57" s="322">
        <f t="shared" si="53"/>
        <v>1.5556937014716028E-4</v>
      </c>
      <c r="AB57" s="322">
        <f t="shared" si="54"/>
        <v>1.0350764918944121E-3</v>
      </c>
      <c r="AC57" s="398">
        <f t="shared" si="55"/>
        <v>7.8175778603497355E-4</v>
      </c>
      <c r="AE57" s="393">
        <f t="shared" si="56"/>
        <v>-9.4008264462809896E-2</v>
      </c>
      <c r="AF57" s="394">
        <f t="shared" si="56"/>
        <v>0.204157448762366</v>
      </c>
      <c r="AG57" s="385">
        <f t="shared" si="56"/>
        <v>0.18186382419959077</v>
      </c>
      <c r="AI57" s="27">
        <f t="shared" si="65"/>
        <v>4.6763285024154593</v>
      </c>
      <c r="AJ57" s="28">
        <f t="shared" si="66"/>
        <v>3.4229175596513777</v>
      </c>
      <c r="AK57" s="401">
        <f t="shared" si="67"/>
        <v>3.4929178470254953</v>
      </c>
      <c r="AL57" s="28">
        <f t="shared" si="68"/>
        <v>5.0114285714285707</v>
      </c>
      <c r="AM57" s="28">
        <f t="shared" si="69"/>
        <v>2.0026379729260673</v>
      </c>
      <c r="AN57" s="401">
        <f t="shared" si="70"/>
        <v>2.0740088105726868</v>
      </c>
      <c r="AO57" s="383">
        <f t="shared" si="59"/>
        <v>7.1658795749704601E-2</v>
      </c>
      <c r="AP57" s="384">
        <f t="shared" si="60"/>
        <v>-0.41493245512753896</v>
      </c>
      <c r="AQ57" s="385">
        <f t="shared" si="61"/>
        <v>-0.4062245659917611</v>
      </c>
    </row>
    <row r="58" spans="1:43" ht="19.5" customHeight="1">
      <c r="A58" s="8" t="s">
        <v>243</v>
      </c>
      <c r="B58" s="19">
        <v>41.28</v>
      </c>
      <c r="C58" s="370">
        <v>50.2</v>
      </c>
      <c r="D58" s="374">
        <v>91.48</v>
      </c>
      <c r="E58" s="19">
        <v>91.64</v>
      </c>
      <c r="F58" s="368">
        <v>37.94</v>
      </c>
      <c r="G58" s="376">
        <v>129.57999999999998</v>
      </c>
      <c r="H58" s="344">
        <f t="shared" si="43"/>
        <v>7.7491774477160492E-4</v>
      </c>
      <c r="I58" s="322">
        <f t="shared" si="44"/>
        <v>3.4891895940133288E-4</v>
      </c>
      <c r="J58" s="398">
        <f t="shared" si="45"/>
        <v>4.6402836680275734E-4</v>
      </c>
      <c r="K58" s="398">
        <f t="shared" si="46"/>
        <v>1.8723641785104331E-3</v>
      </c>
      <c r="L58" s="398">
        <f t="shared" si="47"/>
        <v>3.0321692861551026E-4</v>
      </c>
      <c r="M58" s="398">
        <f t="shared" si="48"/>
        <v>7.4441996683947422E-4</v>
      </c>
      <c r="N58" s="393">
        <f t="shared" si="49"/>
        <v>1.2199612403100775</v>
      </c>
      <c r="O58" s="394">
        <f t="shared" si="49"/>
        <v>-0.24422310756972121</v>
      </c>
      <c r="P58" s="385">
        <f t="shared" si="49"/>
        <v>0.41648447748141648</v>
      </c>
      <c r="R58" s="400">
        <v>10.006</v>
      </c>
      <c r="S58" s="368">
        <v>13.276</v>
      </c>
      <c r="T58" s="373">
        <v>23.282</v>
      </c>
      <c r="U58" s="19">
        <v>17.384</v>
      </c>
      <c r="V58" s="119">
        <v>10.129</v>
      </c>
      <c r="W58" s="374">
        <v>27.512999999999998</v>
      </c>
      <c r="X58" s="344">
        <f t="shared" si="50"/>
        <v>8.102067589996838E-4</v>
      </c>
      <c r="Y58" s="322">
        <f t="shared" si="51"/>
        <v>4.0107997944450005E-4</v>
      </c>
      <c r="Z58" s="398">
        <f t="shared" si="52"/>
        <v>5.1224886890292496E-4</v>
      </c>
      <c r="AA58" s="322">
        <f t="shared" si="53"/>
        <v>1.5418574290981953E-3</v>
      </c>
      <c r="AB58" s="322">
        <f t="shared" si="54"/>
        <v>3.634321196061599E-4</v>
      </c>
      <c r="AC58" s="398">
        <f t="shared" si="55"/>
        <v>7.0284628348409343E-4</v>
      </c>
      <c r="AE58" s="393">
        <f t="shared" si="56"/>
        <v>0.73735758544873076</v>
      </c>
      <c r="AF58" s="394">
        <f t="shared" si="56"/>
        <v>-0.23704429044893041</v>
      </c>
      <c r="AG58" s="385">
        <f t="shared" si="56"/>
        <v>0.18172837385104365</v>
      </c>
      <c r="AI58" s="27">
        <f t="shared" si="65"/>
        <v>2.4239341085271318</v>
      </c>
      <c r="AJ58" s="28">
        <f t="shared" si="66"/>
        <v>2.6446215139442231</v>
      </c>
      <c r="AK58" s="401">
        <f t="shared" si="67"/>
        <v>2.545037166593791</v>
      </c>
      <c r="AL58" s="28">
        <f t="shared" si="68"/>
        <v>1.896988214753383</v>
      </c>
      <c r="AM58" s="28">
        <f t="shared" si="69"/>
        <v>2.6697416974169741</v>
      </c>
      <c r="AN58" s="401">
        <f t="shared" si="70"/>
        <v>2.1232443278283686</v>
      </c>
      <c r="AO58" s="383">
        <f t="shared" si="59"/>
        <v>-0.21739282925225215</v>
      </c>
      <c r="AP58" s="384">
        <f t="shared" si="60"/>
        <v>9.4985930275090485E-3</v>
      </c>
      <c r="AQ58" s="385">
        <f t="shared" si="61"/>
        <v>-0.16573150455399382</v>
      </c>
    </row>
    <row r="59" spans="1:43" ht="19.5" customHeight="1">
      <c r="A59" s="8" t="s">
        <v>221</v>
      </c>
      <c r="B59" s="19">
        <v>5.3999999999999995</v>
      </c>
      <c r="C59" s="370">
        <v>123.14</v>
      </c>
      <c r="D59" s="374">
        <v>128.54</v>
      </c>
      <c r="E59" s="19">
        <v>5.41</v>
      </c>
      <c r="F59" s="368">
        <v>78.080000000000013</v>
      </c>
      <c r="G59" s="376">
        <v>83.490000000000009</v>
      </c>
      <c r="H59" s="344">
        <f t="shared" si="43"/>
        <v>1.0137005382186691E-4</v>
      </c>
      <c r="I59" s="322">
        <f t="shared" si="44"/>
        <v>8.558940370653413E-4</v>
      </c>
      <c r="J59" s="398">
        <f t="shared" si="45"/>
        <v>6.5201362340212528E-4</v>
      </c>
      <c r="K59" s="398">
        <f t="shared" si="46"/>
        <v>1.105356853529184E-4</v>
      </c>
      <c r="L59" s="398">
        <f t="shared" si="47"/>
        <v>6.2401628324457159E-4</v>
      </c>
      <c r="M59" s="398">
        <f t="shared" si="48"/>
        <v>4.7963901089232688E-4</v>
      </c>
      <c r="N59" s="393">
        <f t="shared" si="49"/>
        <v>1.851851851851977E-3</v>
      </c>
      <c r="O59" s="394">
        <f t="shared" si="49"/>
        <v>-0.3659249634562286</v>
      </c>
      <c r="P59" s="385">
        <f t="shared" si="49"/>
        <v>-0.35047456044810943</v>
      </c>
      <c r="R59" s="400">
        <v>1.7249999999999999</v>
      </c>
      <c r="S59" s="368">
        <v>32.295999999999999</v>
      </c>
      <c r="T59" s="373">
        <v>34.021000000000001</v>
      </c>
      <c r="U59" s="19">
        <v>2.238</v>
      </c>
      <c r="V59" s="119">
        <v>22.060000000000002</v>
      </c>
      <c r="W59" s="374">
        <v>24.298000000000002</v>
      </c>
      <c r="X59" s="344">
        <f t="shared" si="50"/>
        <v>1.3967685981155849E-4</v>
      </c>
      <c r="Y59" s="322">
        <f t="shared" si="51"/>
        <v>9.7569139922714472E-4</v>
      </c>
      <c r="Z59" s="398">
        <f t="shared" si="52"/>
        <v>7.4852756502647583E-4</v>
      </c>
      <c r="AA59" s="322">
        <f t="shared" si="53"/>
        <v>1.9849729212619425E-4</v>
      </c>
      <c r="AB59" s="322">
        <f t="shared" si="54"/>
        <v>7.9152063960034446E-4</v>
      </c>
      <c r="AC59" s="398">
        <f t="shared" si="55"/>
        <v>6.2071598866341381E-4</v>
      </c>
      <c r="AE59" s="393">
        <f t="shared" si="56"/>
        <v>0.29739130434782618</v>
      </c>
      <c r="AF59" s="394">
        <f t="shared" si="56"/>
        <v>-0.31694327470894218</v>
      </c>
      <c r="AG59" s="385">
        <f t="shared" si="56"/>
        <v>-0.28579406836953641</v>
      </c>
      <c r="AI59" s="27">
        <f t="shared" si="65"/>
        <v>3.1944444444444446</v>
      </c>
      <c r="AJ59" s="28">
        <f t="shared" si="66"/>
        <v>2.6227058632450868</v>
      </c>
      <c r="AK59" s="401">
        <f t="shared" si="67"/>
        <v>2.646724754940097</v>
      </c>
      <c r="AL59" s="28">
        <f t="shared" si="68"/>
        <v>4.1367837338262472</v>
      </c>
      <c r="AM59" s="28">
        <f t="shared" si="69"/>
        <v>2.8253073770491799</v>
      </c>
      <c r="AN59" s="401">
        <f t="shared" si="70"/>
        <v>2.9102886573242301</v>
      </c>
      <c r="AO59" s="383">
        <f t="shared" si="59"/>
        <v>0.29499316884995558</v>
      </c>
      <c r="AP59" s="384">
        <f t="shared" si="60"/>
        <v>7.7249041397807847E-2</v>
      </c>
      <c r="AQ59" s="385">
        <f t="shared" si="61"/>
        <v>9.9581152853991578E-2</v>
      </c>
    </row>
    <row r="60" spans="1:43" ht="19.5" customHeight="1">
      <c r="A60" s="8" t="s">
        <v>232</v>
      </c>
      <c r="B60" s="19">
        <v>13.86</v>
      </c>
      <c r="C60" s="370">
        <v>462.39</v>
      </c>
      <c r="D60" s="374">
        <v>476.25</v>
      </c>
      <c r="E60" s="19">
        <v>17.93</v>
      </c>
      <c r="F60" s="368">
        <v>22.860000000000003</v>
      </c>
      <c r="G60" s="376">
        <v>40.790000000000006</v>
      </c>
      <c r="H60" s="344">
        <f t="shared" si="43"/>
        <v>2.6018313814279179E-4</v>
      </c>
      <c r="I60" s="322">
        <f t="shared" si="44"/>
        <v>3.2138772437765402E-3</v>
      </c>
      <c r="J60" s="398">
        <f t="shared" si="45"/>
        <v>2.4157576485550193E-3</v>
      </c>
      <c r="K60" s="398">
        <f t="shared" si="46"/>
        <v>3.663410052454394E-4</v>
      </c>
      <c r="L60" s="398">
        <f t="shared" si="47"/>
        <v>1.8269739030444296E-4</v>
      </c>
      <c r="M60" s="398">
        <f t="shared" si="48"/>
        <v>2.3433315671694832E-4</v>
      </c>
      <c r="N60" s="393">
        <f t="shared" si="49"/>
        <v>0.29365079365079366</v>
      </c>
      <c r="O60" s="394">
        <f t="shared" si="49"/>
        <v>-0.95056121455913833</v>
      </c>
      <c r="P60" s="385">
        <f t="shared" si="49"/>
        <v>-0.91435170603674532</v>
      </c>
      <c r="R60" s="400">
        <v>4.4409999999999998</v>
      </c>
      <c r="S60" s="368">
        <v>37.533999999999999</v>
      </c>
      <c r="T60" s="373">
        <v>41.975000000000001</v>
      </c>
      <c r="U60" s="19">
        <v>4.9110000000000005</v>
      </c>
      <c r="V60" s="119">
        <v>8.1980000000000004</v>
      </c>
      <c r="W60" s="374">
        <v>13.109000000000002</v>
      </c>
      <c r="X60" s="344">
        <f t="shared" si="50"/>
        <v>3.5959706343369934E-4</v>
      </c>
      <c r="Y60" s="322">
        <f t="shared" si="51"/>
        <v>1.1339361214575071E-3</v>
      </c>
      <c r="Z60" s="398">
        <f t="shared" si="52"/>
        <v>9.2353089391806011E-4</v>
      </c>
      <c r="AA60" s="322">
        <f t="shared" si="53"/>
        <v>4.3557649760131374E-4</v>
      </c>
      <c r="AB60" s="322">
        <f t="shared" si="54"/>
        <v>2.9414715337459761E-4</v>
      </c>
      <c r="AC60" s="398">
        <f t="shared" si="55"/>
        <v>3.3488212591113227E-4</v>
      </c>
      <c r="AE60" s="393">
        <f t="shared" si="56"/>
        <v>0.10583201981535705</v>
      </c>
      <c r="AF60" s="394">
        <f t="shared" si="56"/>
        <v>-0.78158469654180207</v>
      </c>
      <c r="AG60" s="385">
        <f t="shared" si="56"/>
        <v>-0.68769505658129837</v>
      </c>
      <c r="AI60" s="27">
        <f t="shared" si="65"/>
        <v>3.2041847041847045</v>
      </c>
      <c r="AJ60" s="28">
        <f t="shared" si="66"/>
        <v>0.8117390081965441</v>
      </c>
      <c r="AK60" s="401">
        <f t="shared" si="67"/>
        <v>0.88136482939632554</v>
      </c>
      <c r="AL60" s="28">
        <f t="shared" si="68"/>
        <v>2.7389849414389293</v>
      </c>
      <c r="AM60" s="28">
        <f t="shared" si="69"/>
        <v>3.5861767279090113</v>
      </c>
      <c r="AN60" s="401">
        <f t="shared" si="70"/>
        <v>3.2137778867369455</v>
      </c>
      <c r="AO60" s="383">
        <f t="shared" si="59"/>
        <v>-0.1451850644372088</v>
      </c>
      <c r="AP60" s="384">
        <f t="shared" si="60"/>
        <v>3.4178937955396376</v>
      </c>
      <c r="AQ60" s="385">
        <f t="shared" si="61"/>
        <v>2.6463650233674096</v>
      </c>
    </row>
    <row r="61" spans="1:43" ht="19.5" customHeight="1">
      <c r="A61" s="8" t="s">
        <v>247</v>
      </c>
      <c r="B61" s="19">
        <v>19.47</v>
      </c>
      <c r="C61" s="370">
        <v>9.8199999999999985</v>
      </c>
      <c r="D61" s="374">
        <v>29.29</v>
      </c>
      <c r="E61" s="19">
        <v>23.86</v>
      </c>
      <c r="F61" s="368">
        <v>14.92</v>
      </c>
      <c r="G61" s="376">
        <v>38.78</v>
      </c>
      <c r="H61" s="344">
        <f t="shared" si="43"/>
        <v>3.6549536072439797E-4</v>
      </c>
      <c r="I61" s="322">
        <f t="shared" si="44"/>
        <v>6.8254664966555548E-5</v>
      </c>
      <c r="J61" s="398">
        <f t="shared" si="45"/>
        <v>1.4857226567176172E-4</v>
      </c>
      <c r="K61" s="398">
        <f t="shared" si="46"/>
        <v>4.8750119270252E-4</v>
      </c>
      <c r="L61" s="398">
        <f t="shared" si="47"/>
        <v>1.1924081641917272E-4</v>
      </c>
      <c r="M61" s="398">
        <f t="shared" si="48"/>
        <v>2.2278597248058971E-4</v>
      </c>
      <c r="N61" s="393">
        <f t="shared" si="49"/>
        <v>0.22547508988186959</v>
      </c>
      <c r="O61" s="394">
        <f t="shared" si="49"/>
        <v>0.51934826883910412</v>
      </c>
      <c r="P61" s="385">
        <f t="shared" si="49"/>
        <v>0.32400136565380683</v>
      </c>
      <c r="R61" s="400">
        <v>8.2309999999999999</v>
      </c>
      <c r="S61" s="368">
        <v>3.4650000000000003</v>
      </c>
      <c r="T61" s="373">
        <v>11.696</v>
      </c>
      <c r="U61" s="19">
        <v>8.0589999999999993</v>
      </c>
      <c r="V61" s="119">
        <v>4.1989999999999998</v>
      </c>
      <c r="W61" s="374">
        <v>12.257999999999999</v>
      </c>
      <c r="X61" s="344">
        <f t="shared" si="50"/>
        <v>6.6648129455590616E-4</v>
      </c>
      <c r="Y61" s="322">
        <f t="shared" si="51"/>
        <v>1.0468078704242187E-4</v>
      </c>
      <c r="Z61" s="398">
        <f t="shared" si="52"/>
        <v>2.5733454044706683E-4</v>
      </c>
      <c r="AA61" s="322">
        <f t="shared" si="53"/>
        <v>7.147853785723858E-4</v>
      </c>
      <c r="AB61" s="322">
        <f t="shared" si="54"/>
        <v>1.5066161222492501E-4</v>
      </c>
      <c r="AC61" s="398">
        <f t="shared" si="55"/>
        <v>3.1314250510478746E-4</v>
      </c>
      <c r="AE61" s="393">
        <f t="shared" si="56"/>
        <v>-2.0896610375410109E-2</v>
      </c>
      <c r="AF61" s="394">
        <f t="shared" si="56"/>
        <v>0.21183261183261168</v>
      </c>
      <c r="AG61" s="385">
        <f t="shared" si="56"/>
        <v>4.8050615595075188E-2</v>
      </c>
      <c r="AI61" s="27">
        <f t="shared" si="65"/>
        <v>4.2275295326142786</v>
      </c>
      <c r="AJ61" s="28">
        <f t="shared" si="66"/>
        <v>3.5285132382892064</v>
      </c>
      <c r="AK61" s="401">
        <f t="shared" si="67"/>
        <v>3.9931717309662003</v>
      </c>
      <c r="AL61" s="28">
        <f t="shared" si="68"/>
        <v>3.3776194467728415</v>
      </c>
      <c r="AM61" s="28">
        <f t="shared" si="69"/>
        <v>2.814343163538874</v>
      </c>
      <c r="AN61" s="401">
        <f t="shared" si="70"/>
        <v>3.1609076843733881</v>
      </c>
      <c r="AO61" s="383">
        <f t="shared" si="59"/>
        <v>-0.20104178558295199</v>
      </c>
      <c r="AP61" s="384">
        <f t="shared" si="60"/>
        <v>-0.20239971526834813</v>
      </c>
      <c r="AQ61" s="385">
        <f t="shared" si="61"/>
        <v>-0.20842180168180119</v>
      </c>
    </row>
    <row r="62" spans="1:43" ht="19.5" customHeight="1" thickBot="1">
      <c r="A62" s="8" t="s">
        <v>17</v>
      </c>
      <c r="B62" s="19">
        <f t="shared" ref="B62:G62" si="71">B63-SUM(B40:B61)</f>
        <v>3.6300000000046566</v>
      </c>
      <c r="C62" s="370">
        <f t="shared" si="71"/>
        <v>20.019999999960419</v>
      </c>
      <c r="D62" s="375">
        <f t="shared" si="71"/>
        <v>23.649999999965075</v>
      </c>
      <c r="E62" s="21">
        <f t="shared" si="71"/>
        <v>10.549999999988358</v>
      </c>
      <c r="F62" s="119">
        <f t="shared" si="71"/>
        <v>32.539999999979045</v>
      </c>
      <c r="G62" s="374">
        <f t="shared" si="71"/>
        <v>43.089999999967404</v>
      </c>
      <c r="H62" s="344">
        <f t="shared" si="43"/>
        <v>6.8143202847009075E-5</v>
      </c>
      <c r="I62" s="322">
        <f t="shared" si="44"/>
        <v>1.3915054914742777E-4</v>
      </c>
      <c r="J62" s="398">
        <f t="shared" si="45"/>
        <v>1.1996360816428733E-4</v>
      </c>
      <c r="K62" s="398">
        <f t="shared" si="46"/>
        <v>2.1555480230536089E-4</v>
      </c>
      <c r="L62" s="398">
        <f t="shared" si="47"/>
        <v>2.6006006476389959E-4</v>
      </c>
      <c r="M62" s="398">
        <f t="shared" si="48"/>
        <v>2.4754635260911163E-4</v>
      </c>
      <c r="N62" s="395">
        <f t="shared" si="49"/>
        <v>1.9063360881473346</v>
      </c>
      <c r="O62" s="396">
        <f t="shared" si="49"/>
        <v>0.62537462537679223</v>
      </c>
      <c r="P62" s="387">
        <f t="shared" si="49"/>
        <v>0.82198731501188316</v>
      </c>
      <c r="R62" s="19">
        <f t="shared" ref="R62:W62" si="72">R63-SUM(R40:R61)</f>
        <v>2.4470000000037544</v>
      </c>
      <c r="S62" s="119">
        <f t="shared" si="72"/>
        <v>7.3580000000074506</v>
      </c>
      <c r="T62" s="374">
        <f t="shared" si="72"/>
        <v>9.8049999999930151</v>
      </c>
      <c r="U62" s="119">
        <f t="shared" si="72"/>
        <v>4.9280000000035216</v>
      </c>
      <c r="V62" s="123">
        <f t="shared" si="72"/>
        <v>13.56600000000617</v>
      </c>
      <c r="W62" s="375">
        <f t="shared" si="72"/>
        <v>18.493999999984226</v>
      </c>
      <c r="X62" s="344">
        <f t="shared" si="50"/>
        <v>1.9813871070110614E-4</v>
      </c>
      <c r="Y62" s="322">
        <f t="shared" si="51"/>
        <v>2.2229184157544589E-4</v>
      </c>
      <c r="Z62" s="398">
        <f t="shared" si="52"/>
        <v>2.1572889612531574E-4</v>
      </c>
      <c r="AA62" s="322">
        <f t="shared" si="53"/>
        <v>4.3708429651411276E-4</v>
      </c>
      <c r="AB62" s="322">
        <f t="shared" si="54"/>
        <v>4.867529010345945E-4</v>
      </c>
      <c r="AC62" s="398">
        <f t="shared" si="55"/>
        <v>4.7244717648906834E-4</v>
      </c>
      <c r="AE62" s="395">
        <f t="shared" si="56"/>
        <v>1.0138945647715409</v>
      </c>
      <c r="AF62" s="396">
        <f t="shared" si="56"/>
        <v>0.84370752921886838</v>
      </c>
      <c r="AG62" s="387">
        <f t="shared" si="56"/>
        <v>0.88618052014251913</v>
      </c>
      <c r="AI62" s="27">
        <f t="shared" si="57"/>
        <v>6.7410468319576182</v>
      </c>
      <c r="AJ62" s="28">
        <f t="shared" si="57"/>
        <v>3.6753246753356632</v>
      </c>
      <c r="AK62" s="401">
        <f t="shared" si="57"/>
        <v>4.1458773784386871</v>
      </c>
      <c r="AL62" s="28">
        <f t="shared" si="68"/>
        <v>4.6710900474018571</v>
      </c>
      <c r="AM62" s="28">
        <f t="shared" si="69"/>
        <v>4.1690227412461294</v>
      </c>
      <c r="AN62" s="401">
        <f t="shared" si="70"/>
        <v>4.2919470874908834</v>
      </c>
      <c r="AO62" s="383">
        <f t="shared" si="59"/>
        <v>-0.30706755733287794</v>
      </c>
      <c r="AP62" s="384">
        <f t="shared" si="60"/>
        <v>0.13432774231446024</v>
      </c>
      <c r="AQ62" s="385">
        <f t="shared" si="61"/>
        <v>3.5232520337397266E-2</v>
      </c>
    </row>
    <row r="63" spans="1:43" ht="25.5" customHeight="1" thickBot="1">
      <c r="A63" s="12" t="s">
        <v>18</v>
      </c>
      <c r="B63" s="17">
        <v>53270.169999999991</v>
      </c>
      <c r="C63" s="371">
        <v>143872.95000000001</v>
      </c>
      <c r="D63" s="18">
        <v>197143.12</v>
      </c>
      <c r="E63" s="17">
        <v>48943.469999999987</v>
      </c>
      <c r="F63" s="372">
        <v>125124.93999999999</v>
      </c>
      <c r="G63" s="377">
        <v>174068.40999999997</v>
      </c>
      <c r="H63" s="333">
        <f t="shared" ref="H63:M63" si="73">SUM(H40:H62)</f>
        <v>1.0000000000000002</v>
      </c>
      <c r="I63" s="337">
        <f t="shared" si="73"/>
        <v>0.99999999999999967</v>
      </c>
      <c r="J63" s="334">
        <f t="shared" si="73"/>
        <v>0.99999999999999989</v>
      </c>
      <c r="K63" s="337">
        <f t="shared" si="73"/>
        <v>1</v>
      </c>
      <c r="L63" s="337">
        <f t="shared" si="73"/>
        <v>0.99999999999999967</v>
      </c>
      <c r="M63" s="334">
        <f t="shared" si="73"/>
        <v>0.99999999999999989</v>
      </c>
      <c r="N63" s="388">
        <f t="shared" si="49"/>
        <v>-8.1221817013161501E-2</v>
      </c>
      <c r="O63" s="389">
        <f t="shared" si="49"/>
        <v>-0.13030948486146995</v>
      </c>
      <c r="P63" s="390">
        <f t="shared" si="49"/>
        <v>-0.11704547437415022</v>
      </c>
      <c r="R63" s="17">
        <v>12349.933999999999</v>
      </c>
      <c r="S63" s="371">
        <v>33100.629999999997</v>
      </c>
      <c r="T63" s="18">
        <v>45450.563999999998</v>
      </c>
      <c r="U63" s="17">
        <v>11274.713</v>
      </c>
      <c r="V63" s="372">
        <v>27870.404000000006</v>
      </c>
      <c r="W63" s="377">
        <v>39145.116999999991</v>
      </c>
      <c r="X63" s="333">
        <f t="shared" ref="X63:AC63" si="74">SUM(X40:X62)</f>
        <v>1.0000000000000002</v>
      </c>
      <c r="Y63" s="337">
        <f t="shared" si="74"/>
        <v>1.0000000000000004</v>
      </c>
      <c r="Z63" s="334">
        <f t="shared" si="74"/>
        <v>0.99999999999999989</v>
      </c>
      <c r="AA63" s="337">
        <f t="shared" si="74"/>
        <v>1.0000000000000002</v>
      </c>
      <c r="AB63" s="337">
        <f t="shared" si="74"/>
        <v>0.99999999999999989</v>
      </c>
      <c r="AC63" s="334">
        <f t="shared" si="74"/>
        <v>0.99999999999999956</v>
      </c>
      <c r="AE63" s="388">
        <f t="shared" si="56"/>
        <v>-8.706289442518475E-2</v>
      </c>
      <c r="AF63" s="389">
        <f t="shared" si="56"/>
        <v>-0.15800986265216074</v>
      </c>
      <c r="AG63" s="390">
        <f t="shared" si="56"/>
        <v>-0.13873198581210142</v>
      </c>
      <c r="AI63" s="402">
        <f t="shared" si="57"/>
        <v>2.3183582856972302</v>
      </c>
      <c r="AJ63" s="403">
        <f t="shared" si="57"/>
        <v>2.3006847360813825</v>
      </c>
      <c r="AK63" s="404">
        <f t="shared" si="57"/>
        <v>2.3054603173572579</v>
      </c>
      <c r="AL63" s="403">
        <f t="shared" si="57"/>
        <v>2.3036194613908663</v>
      </c>
      <c r="AM63" s="403">
        <f t="shared" si="57"/>
        <v>2.2274059831717006</v>
      </c>
      <c r="AN63" s="404">
        <f t="shared" si="57"/>
        <v>2.2488352136955809</v>
      </c>
      <c r="AO63" s="388">
        <f t="shared" ref="AO63:AQ63" si="75">(AL63-AI63)/AI63</f>
        <v>-6.35744026162521E-3</v>
      </c>
      <c r="AP63" s="389">
        <f t="shared" si="75"/>
        <v>-3.185084499430077E-2</v>
      </c>
      <c r="AQ63" s="390">
        <f t="shared" si="75"/>
        <v>-2.4561300507044134E-2</v>
      </c>
    </row>
    <row r="64" spans="1:43" ht="20.100000000000001" customHeight="1"/>
    <row r="65" spans="1:43" ht="20.100000000000001" customHeight="1" thickBot="1"/>
    <row r="66" spans="1:43" ht="15" customHeight="1">
      <c r="A66" s="494" t="s">
        <v>15</v>
      </c>
      <c r="B66" s="440" t="s">
        <v>132</v>
      </c>
      <c r="C66" s="503"/>
      <c r="D66" s="503"/>
      <c r="E66" s="503"/>
      <c r="F66" s="503"/>
      <c r="G66" s="526"/>
      <c r="H66" s="504" t="s">
        <v>134</v>
      </c>
      <c r="I66" s="503"/>
      <c r="J66" s="503"/>
      <c r="K66" s="503"/>
      <c r="L66" s="503"/>
      <c r="M66" s="526"/>
      <c r="N66" s="527" t="s">
        <v>152</v>
      </c>
      <c r="O66" s="497"/>
      <c r="P66" s="528"/>
      <c r="R66" s="504" t="s">
        <v>133</v>
      </c>
      <c r="S66" s="503"/>
      <c r="T66" s="503"/>
      <c r="U66" s="503"/>
      <c r="V66" s="503"/>
      <c r="W66" s="526"/>
      <c r="X66" s="503" t="s">
        <v>135</v>
      </c>
      <c r="Y66" s="503"/>
      <c r="Z66" s="503"/>
      <c r="AA66" s="503"/>
      <c r="AB66" s="503"/>
      <c r="AC66" s="441"/>
      <c r="AE66" s="497" t="s">
        <v>152</v>
      </c>
      <c r="AF66" s="497"/>
      <c r="AG66" s="497"/>
      <c r="AI66" s="487" t="s">
        <v>138</v>
      </c>
      <c r="AJ66" s="486"/>
      <c r="AK66" s="486"/>
      <c r="AL66" s="486"/>
      <c r="AM66" s="486"/>
      <c r="AN66" s="485"/>
      <c r="AO66" s="497" t="s">
        <v>152</v>
      </c>
      <c r="AP66" s="497"/>
      <c r="AQ66" s="497"/>
    </row>
    <row r="67" spans="1:43" ht="15" customHeight="1">
      <c r="A67" s="495"/>
      <c r="B67" s="525" t="str">
        <f>B38</f>
        <v>jan-ago 2025</v>
      </c>
      <c r="C67" s="499"/>
      <c r="D67" s="500"/>
      <c r="E67" s="532" t="str">
        <f>E38</f>
        <v>jan-ago 2026</v>
      </c>
      <c r="F67" s="507"/>
      <c r="G67" s="531"/>
      <c r="H67" s="533" t="str">
        <f>B67</f>
        <v>jan-ago 2025</v>
      </c>
      <c r="I67" s="499"/>
      <c r="J67" s="500"/>
      <c r="K67" s="525" t="str">
        <f>E67</f>
        <v>jan-ago 2026</v>
      </c>
      <c r="L67" s="499"/>
      <c r="M67" s="500"/>
      <c r="N67" s="505" t="s">
        <v>136</v>
      </c>
      <c r="O67" s="499"/>
      <c r="P67" s="509"/>
      <c r="R67" s="529" t="str">
        <f>H67</f>
        <v>jan-ago 2025</v>
      </c>
      <c r="S67" s="499"/>
      <c r="T67" s="500"/>
      <c r="U67" s="530" t="str">
        <f>K67</f>
        <v>jan-ago 2026</v>
      </c>
      <c r="V67" s="507"/>
      <c r="W67" s="531"/>
      <c r="X67" s="533" t="str">
        <f>R67</f>
        <v>jan-ago 2025</v>
      </c>
      <c r="Y67" s="499"/>
      <c r="Z67" s="500"/>
      <c r="AA67" s="525" t="str">
        <f>U67</f>
        <v>jan-ago 2026</v>
      </c>
      <c r="AB67" s="499"/>
      <c r="AC67" s="509"/>
      <c r="AE67" s="498" t="s">
        <v>137</v>
      </c>
      <c r="AF67" s="499"/>
      <c r="AG67" s="509"/>
      <c r="AI67" s="521" t="str">
        <f>X67</f>
        <v>jan-ago 2025</v>
      </c>
      <c r="AJ67" s="522"/>
      <c r="AK67" s="524"/>
      <c r="AL67" s="523" t="str">
        <f>AA67</f>
        <v>jan-ago 2026</v>
      </c>
      <c r="AM67" s="522"/>
      <c r="AN67" s="524"/>
      <c r="AO67" s="499" t="s">
        <v>138</v>
      </c>
      <c r="AP67" s="499"/>
      <c r="AQ67" s="509"/>
    </row>
    <row r="68" spans="1:43" ht="19.5" customHeight="1" thickBot="1">
      <c r="A68" s="496"/>
      <c r="B68" s="99" t="s">
        <v>29</v>
      </c>
      <c r="C68" s="135" t="s">
        <v>30</v>
      </c>
      <c r="D68" s="263" t="s">
        <v>12</v>
      </c>
      <c r="E68" s="159" t="s">
        <v>29</v>
      </c>
      <c r="F68" s="352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1" t="s">
        <v>29</v>
      </c>
      <c r="V68" s="352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6" t="s">
        <v>29</v>
      </c>
      <c r="AJ68" s="135" t="s">
        <v>30</v>
      </c>
      <c r="AK68" s="263" t="s">
        <v>12</v>
      </c>
      <c r="AL68" s="407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166</v>
      </c>
      <c r="B69" s="39">
        <v>19226.519999999997</v>
      </c>
      <c r="C69" s="369">
        <v>62038.090000000011</v>
      </c>
      <c r="D69" s="374">
        <v>81264.610000000015</v>
      </c>
      <c r="E69" s="39">
        <v>16891.34</v>
      </c>
      <c r="F69" s="378">
        <v>67601.319999999992</v>
      </c>
      <c r="G69" s="376">
        <v>84492.659999999989</v>
      </c>
      <c r="H69" s="344">
        <f t="shared" ref="H69:H96" si="76">B69/$B$97</f>
        <v>0.34684549791349928</v>
      </c>
      <c r="I69" s="322">
        <f t="shared" ref="I69:I96" si="77">C69/$C$97</f>
        <v>0.24165573553697128</v>
      </c>
      <c r="J69" s="397">
        <f t="shared" ref="J69:J96" si="78">D69/$D$97</f>
        <v>0.26033543692466415</v>
      </c>
      <c r="K69" s="322">
        <f t="shared" ref="K69:K96" si="79">E69/$E$97</f>
        <v>0.30822932559335836</v>
      </c>
      <c r="L69" s="322">
        <f t="shared" ref="L69:L96" si="80">F69/$F$97</f>
        <v>0.2538877397187706</v>
      </c>
      <c r="M69" s="398">
        <f t="shared" ref="M69:M96" si="81">G69/$G$97</f>
        <v>0.26316304862348783</v>
      </c>
      <c r="N69" s="391">
        <f t="shared" ref="N69:P97" si="82">(E69-B69)/B69</f>
        <v>-0.1214561969612804</v>
      </c>
      <c r="O69" s="392">
        <f t="shared" si="82"/>
        <v>8.967442421260842E-2</v>
      </c>
      <c r="P69" s="381">
        <f t="shared" si="82"/>
        <v>3.9722703400655875E-2</v>
      </c>
      <c r="R69" s="400">
        <v>4812.9840000000004</v>
      </c>
      <c r="S69" s="368">
        <v>15512.663999999999</v>
      </c>
      <c r="T69" s="373">
        <v>20325.648000000001</v>
      </c>
      <c r="U69" s="39">
        <v>4185.9049999999997</v>
      </c>
      <c r="V69" s="112">
        <v>16766.046999999999</v>
      </c>
      <c r="W69" s="379">
        <v>20951.951999999997</v>
      </c>
      <c r="X69" s="344">
        <f t="shared" ref="X69:X96" si="83">R69/$R$97</f>
        <v>0.32350464304306426</v>
      </c>
      <c r="Y69" s="322">
        <f t="shared" ref="Y69:Y96" si="84">S69/$S$97</f>
        <v>0.23419872792597476</v>
      </c>
      <c r="Z69" s="397">
        <f t="shared" ref="Z69:Z96" si="85">T69/$T$97</f>
        <v>0.25057872903074252</v>
      </c>
      <c r="AA69" s="322">
        <f t="shared" ref="AA69:AA96" si="86">U69/$U$97</f>
        <v>0.28543538032059096</v>
      </c>
      <c r="AB69" s="322">
        <f t="shared" ref="AB69:AB96" si="87">V69/$V$97</f>
        <v>0.24460959493108958</v>
      </c>
      <c r="AC69" s="398">
        <f t="shared" ref="AC69:AC96" si="88">W69/$W$97</f>
        <v>0.25180501233735619</v>
      </c>
      <c r="AE69" s="391">
        <f t="shared" ref="AE69:AG97" si="89">(U69-R69)/R69</f>
        <v>-0.13028902651660604</v>
      </c>
      <c r="AF69" s="392">
        <f t="shared" si="89"/>
        <v>8.079740526836654E-2</v>
      </c>
      <c r="AG69" s="381">
        <f t="shared" si="89"/>
        <v>3.0813482551700022E-2</v>
      </c>
      <c r="AI69" s="27">
        <f t="shared" ref="AI69:AN97" si="90">(R69/B69)*10</f>
        <v>2.503304810230869</v>
      </c>
      <c r="AJ69" s="28">
        <f t="shared" si="90"/>
        <v>2.5005063824498781</v>
      </c>
      <c r="AK69" s="405">
        <f t="shared" si="90"/>
        <v>2.5011684668147671</v>
      </c>
      <c r="AL69" s="28">
        <f t="shared" si="90"/>
        <v>2.4781367256831013</v>
      </c>
      <c r="AM69" s="28">
        <f t="shared" si="90"/>
        <v>2.4801360387637401</v>
      </c>
      <c r="AN69" s="401">
        <f t="shared" si="90"/>
        <v>2.4797363463287816</v>
      </c>
      <c r="AO69" s="382">
        <f t="shared" ref="AO69:AQ82" si="91">(AL69-AI69)/AI69</f>
        <v>-1.0053943269276349E-2</v>
      </c>
      <c r="AP69" s="380">
        <f t="shared" si="91"/>
        <v>-8.1464873791604123E-3</v>
      </c>
      <c r="AQ69" s="381">
        <f t="shared" si="91"/>
        <v>-8.568843230811753E-3</v>
      </c>
    </row>
    <row r="70" spans="1:43" ht="19.5" customHeight="1">
      <c r="A70" s="8" t="s">
        <v>212</v>
      </c>
      <c r="B70" s="19">
        <v>5961.37</v>
      </c>
      <c r="C70" s="370">
        <v>42011.770000000004</v>
      </c>
      <c r="D70" s="374">
        <v>47973.140000000007</v>
      </c>
      <c r="E70" s="19">
        <v>6446.3</v>
      </c>
      <c r="F70" s="368">
        <v>57743.220000000008</v>
      </c>
      <c r="G70" s="376">
        <v>64189.520000000011</v>
      </c>
      <c r="H70" s="344">
        <f t="shared" si="76"/>
        <v>0.10754282865004158</v>
      </c>
      <c r="I70" s="322">
        <f t="shared" si="77"/>
        <v>0.16364761037227393</v>
      </c>
      <c r="J70" s="398">
        <f t="shared" si="78"/>
        <v>0.15368446809192934</v>
      </c>
      <c r="K70" s="322">
        <f t="shared" si="79"/>
        <v>0.11763061436052237</v>
      </c>
      <c r="L70" s="322">
        <f t="shared" si="80"/>
        <v>0.2168640436293805</v>
      </c>
      <c r="M70" s="398">
        <f t="shared" si="81"/>
        <v>0.19992635777922424</v>
      </c>
      <c r="N70" s="393">
        <f t="shared" si="82"/>
        <v>8.1345395437625964E-2</v>
      </c>
      <c r="O70" s="394">
        <f t="shared" si="82"/>
        <v>0.3744533972265392</v>
      </c>
      <c r="P70" s="385">
        <f t="shared" si="82"/>
        <v>0.33803040618145908</v>
      </c>
      <c r="R70" s="400">
        <v>1548.4290000000001</v>
      </c>
      <c r="S70" s="368">
        <v>10571.070000000003</v>
      </c>
      <c r="T70" s="373">
        <v>12119.499000000003</v>
      </c>
      <c r="U70" s="19">
        <v>1699.9640000000002</v>
      </c>
      <c r="V70" s="119">
        <v>13822.285000000002</v>
      </c>
      <c r="W70" s="374">
        <v>15522.249000000002</v>
      </c>
      <c r="X70" s="344">
        <f t="shared" si="83"/>
        <v>0.1040776306180384</v>
      </c>
      <c r="Y70" s="322">
        <f t="shared" si="84"/>
        <v>0.15959419651044043</v>
      </c>
      <c r="Z70" s="398">
        <f t="shared" si="85"/>
        <v>0.14941165250472485</v>
      </c>
      <c r="AA70" s="322">
        <f t="shared" si="86"/>
        <v>0.11591994344623521</v>
      </c>
      <c r="AB70" s="322">
        <f t="shared" si="87"/>
        <v>0.20166134181015216</v>
      </c>
      <c r="AC70" s="398">
        <f t="shared" si="88"/>
        <v>0.18654968763523874</v>
      </c>
      <c r="AE70" s="393">
        <f t="shared" si="89"/>
        <v>9.7863705730130396E-2</v>
      </c>
      <c r="AF70" s="394">
        <f t="shared" si="89"/>
        <v>0.3075577968928403</v>
      </c>
      <c r="AG70" s="385">
        <f t="shared" si="89"/>
        <v>0.28076655643933773</v>
      </c>
      <c r="AI70" s="27">
        <f t="shared" si="90"/>
        <v>2.5974381727690115</v>
      </c>
      <c r="AJ70" s="28">
        <f t="shared" si="90"/>
        <v>2.5162162889114175</v>
      </c>
      <c r="AK70" s="401">
        <f t="shared" si="90"/>
        <v>2.5263093055822488</v>
      </c>
      <c r="AL70" s="28">
        <f t="shared" si="90"/>
        <v>2.6371158649147572</v>
      </c>
      <c r="AM70" s="28">
        <f t="shared" si="90"/>
        <v>2.3937502965716146</v>
      </c>
      <c r="AN70" s="401">
        <f t="shared" si="90"/>
        <v>2.4181905395148613</v>
      </c>
      <c r="AO70" s="383">
        <f t="shared" si="91"/>
        <v>1.5275702252210761E-2</v>
      </c>
      <c r="AP70" s="384">
        <f t="shared" si="91"/>
        <v>-4.8670693723545079E-2</v>
      </c>
      <c r="AQ70" s="385">
        <f t="shared" si="91"/>
        <v>-4.279712140888025E-2</v>
      </c>
    </row>
    <row r="71" spans="1:43" ht="19.5" customHeight="1">
      <c r="A71" s="8" t="s">
        <v>165</v>
      </c>
      <c r="B71" s="19">
        <v>2579.12</v>
      </c>
      <c r="C71" s="370">
        <v>37861.25</v>
      </c>
      <c r="D71" s="374">
        <v>40440.370000000003</v>
      </c>
      <c r="E71" s="19">
        <v>2946.8299999999995</v>
      </c>
      <c r="F71" s="368">
        <v>32847.89</v>
      </c>
      <c r="G71" s="376">
        <v>35794.720000000001</v>
      </c>
      <c r="H71" s="344">
        <f t="shared" si="76"/>
        <v>4.6527201000423603E-2</v>
      </c>
      <c r="I71" s="322">
        <f t="shared" si="77"/>
        <v>0.14748017253753545</v>
      </c>
      <c r="J71" s="398">
        <f t="shared" si="78"/>
        <v>0.1295528446312002</v>
      </c>
      <c r="K71" s="322">
        <f t="shared" si="79"/>
        <v>5.3773082747625468E-2</v>
      </c>
      <c r="L71" s="322">
        <f t="shared" si="80"/>
        <v>0.12336558733809945</v>
      </c>
      <c r="M71" s="398">
        <f t="shared" si="81"/>
        <v>0.11148717107289714</v>
      </c>
      <c r="N71" s="393">
        <f t="shared" si="82"/>
        <v>0.1425718849840254</v>
      </c>
      <c r="O71" s="394">
        <f t="shared" si="82"/>
        <v>-0.13241401168741129</v>
      </c>
      <c r="P71" s="385">
        <f t="shared" si="82"/>
        <v>-0.11487654539263614</v>
      </c>
      <c r="R71" s="400">
        <v>751.87899999999991</v>
      </c>
      <c r="S71" s="368">
        <v>9333.7090000000007</v>
      </c>
      <c r="T71" s="373">
        <v>10085.588</v>
      </c>
      <c r="U71" s="19">
        <v>844.20399999999995</v>
      </c>
      <c r="V71" s="119">
        <v>8291.0049999999992</v>
      </c>
      <c r="W71" s="374">
        <v>9135.2089999999989</v>
      </c>
      <c r="X71" s="344">
        <f t="shared" si="83"/>
        <v>5.0537535031609508E-2</v>
      </c>
      <c r="Y71" s="322">
        <f t="shared" si="84"/>
        <v>0.14091343528301925</v>
      </c>
      <c r="Z71" s="398">
        <f t="shared" si="85"/>
        <v>0.12433718337381953</v>
      </c>
      <c r="AA71" s="322">
        <f t="shared" si="86"/>
        <v>5.7565971948279809E-2</v>
      </c>
      <c r="AB71" s="322">
        <f t="shared" si="87"/>
        <v>0.12096228613826732</v>
      </c>
      <c r="AC71" s="398">
        <f t="shared" si="88"/>
        <v>0.10978888339135787</v>
      </c>
      <c r="AE71" s="393">
        <f t="shared" si="89"/>
        <v>0.12279236419689878</v>
      </c>
      <c r="AF71" s="394">
        <f t="shared" si="89"/>
        <v>-0.1117137892342692</v>
      </c>
      <c r="AG71" s="385">
        <f t="shared" si="89"/>
        <v>-9.423139235907721E-2</v>
      </c>
      <c r="AI71" s="27">
        <f t="shared" si="90"/>
        <v>2.9152540401377216</v>
      </c>
      <c r="AJ71" s="28">
        <f t="shared" si="90"/>
        <v>2.4652405823896468</v>
      </c>
      <c r="AK71" s="401">
        <f t="shared" si="90"/>
        <v>2.4939405846187852</v>
      </c>
      <c r="AL71" s="28">
        <f t="shared" si="90"/>
        <v>2.8647869066081184</v>
      </c>
      <c r="AM71" s="28">
        <f t="shared" si="90"/>
        <v>2.5240601451112994</v>
      </c>
      <c r="AN71" s="401">
        <f t="shared" si="90"/>
        <v>2.5521107582347335</v>
      </c>
      <c r="AO71" s="383">
        <f t="shared" si="91"/>
        <v>-1.7311401625643246E-2</v>
      </c>
      <c r="AP71" s="384">
        <f t="shared" si="91"/>
        <v>2.3859562892898929E-2</v>
      </c>
      <c r="AQ71" s="385">
        <f t="shared" si="91"/>
        <v>2.3324602829237019E-2</v>
      </c>
    </row>
    <row r="72" spans="1:43" ht="19.5" customHeight="1">
      <c r="A72" s="8" t="s">
        <v>168</v>
      </c>
      <c r="B72" s="19">
        <v>6928.33</v>
      </c>
      <c r="C72" s="370">
        <v>19165.289999999997</v>
      </c>
      <c r="D72" s="374">
        <v>26093.619999999995</v>
      </c>
      <c r="E72" s="19">
        <v>6538.22</v>
      </c>
      <c r="F72" s="368">
        <v>19836.939999999999</v>
      </c>
      <c r="G72" s="376">
        <v>26375.16</v>
      </c>
      <c r="H72" s="344">
        <f t="shared" si="76"/>
        <v>0.12498674063528059</v>
      </c>
      <c r="I72" s="322">
        <f t="shared" si="77"/>
        <v>7.465417216631523E-2</v>
      </c>
      <c r="J72" s="398">
        <f t="shared" si="78"/>
        <v>8.3592279143973644E-2</v>
      </c>
      <c r="K72" s="322">
        <f t="shared" si="79"/>
        <v>0.11930794958724456</v>
      </c>
      <c r="L72" s="322">
        <f t="shared" si="80"/>
        <v>7.4500850864108417E-2</v>
      </c>
      <c r="M72" s="398">
        <f t="shared" si="81"/>
        <v>8.2148763141464257E-2</v>
      </c>
      <c r="N72" s="393">
        <f t="shared" si="82"/>
        <v>-5.6306498102717345E-2</v>
      </c>
      <c r="O72" s="394">
        <f t="shared" si="82"/>
        <v>3.5045125849908952E-2</v>
      </c>
      <c r="P72" s="385">
        <f t="shared" si="82"/>
        <v>1.0789610640455581E-2</v>
      </c>
      <c r="R72" s="400">
        <v>2122.0140000000001</v>
      </c>
      <c r="S72" s="368">
        <v>5762.4089999999997</v>
      </c>
      <c r="T72" s="373">
        <v>7884.4229999999998</v>
      </c>
      <c r="U72" s="19">
        <v>2019.875</v>
      </c>
      <c r="V72" s="119">
        <v>5969.1710000000012</v>
      </c>
      <c r="W72" s="374">
        <v>7989.0460000000012</v>
      </c>
      <c r="X72" s="344">
        <f t="shared" si="83"/>
        <v>0.14263113727417023</v>
      </c>
      <c r="Y72" s="322">
        <f t="shared" si="84"/>
        <v>8.6996589211832884E-2</v>
      </c>
      <c r="Z72" s="398">
        <f t="shared" si="85"/>
        <v>9.7200772860021684E-2</v>
      </c>
      <c r="AA72" s="322">
        <f t="shared" si="86"/>
        <v>0.13773456130157127</v>
      </c>
      <c r="AB72" s="322">
        <f t="shared" si="87"/>
        <v>8.7087701733414402E-2</v>
      </c>
      <c r="AC72" s="398">
        <f t="shared" si="88"/>
        <v>9.6014052847854303E-2</v>
      </c>
      <c r="AE72" s="393">
        <f t="shared" ref="AE72:AE74" si="92">(U72-R72)/R72</f>
        <v>-4.8133047190075141E-2</v>
      </c>
      <c r="AF72" s="394">
        <f t="shared" ref="AF72:AF74" si="93">(V72-S72)/S72</f>
        <v>3.5881174002053921E-2</v>
      </c>
      <c r="AG72" s="385">
        <f t="shared" ref="AG72:AG74" si="94">(W72-T72)/T72</f>
        <v>1.3269582314394016E-2</v>
      </c>
      <c r="AI72" s="27">
        <f t="shared" ref="AI72:AI74" si="95">(R72/B72)*10</f>
        <v>3.0628073431837111</v>
      </c>
      <c r="AJ72" s="28">
        <f t="shared" ref="AJ72:AJ74" si="96">(S72/C72)*10</f>
        <v>3.0066902196627341</v>
      </c>
      <c r="AK72" s="401">
        <f t="shared" ref="AK72:AK74" si="97">(T72/D72)*10</f>
        <v>3.0215903351087361</v>
      </c>
      <c r="AL72" s="28">
        <f t="shared" ref="AL72:AL74" si="98">(U72/E72)*10</f>
        <v>3.0893347118940628</v>
      </c>
      <c r="AM72" s="28">
        <f t="shared" ref="AM72:AM74" si="99">(V72/F72)*10</f>
        <v>3.0091188459510398</v>
      </c>
      <c r="AN72" s="401">
        <f t="shared" ref="AN72:AN74" si="100">(W72/G72)*10</f>
        <v>3.0290038050954009</v>
      </c>
      <c r="AO72" s="383">
        <f t="shared" ref="AO72:AO74" si="101">(AL72-AI72)/AI72</f>
        <v>8.6611287417044137E-3</v>
      </c>
      <c r="AP72" s="384">
        <f t="shared" ref="AP72:AP74" si="102">(AM72-AJ72)/AJ72</f>
        <v>8.0774077503008637E-4</v>
      </c>
      <c r="AQ72" s="385">
        <f t="shared" ref="AQ72:AQ74" si="103">(AN72-AK72)/AK72</f>
        <v>2.4534993710184829E-3</v>
      </c>
    </row>
    <row r="73" spans="1:43" ht="19.5" customHeight="1">
      <c r="A73" s="8" t="s">
        <v>167</v>
      </c>
      <c r="B73" s="19">
        <v>888.79</v>
      </c>
      <c r="C73" s="370">
        <v>18884.25</v>
      </c>
      <c r="D73" s="374">
        <v>19773.04</v>
      </c>
      <c r="E73" s="19">
        <v>1469.22</v>
      </c>
      <c r="F73" s="368">
        <v>13145.64</v>
      </c>
      <c r="G73" s="376">
        <v>14614.859999999999</v>
      </c>
      <c r="H73" s="344">
        <f t="shared" si="76"/>
        <v>1.6033728937454052E-2</v>
      </c>
      <c r="I73" s="322">
        <f t="shared" si="77"/>
        <v>7.3559442655537099E-2</v>
      </c>
      <c r="J73" s="398">
        <f t="shared" si="78"/>
        <v>6.3343969874818329E-2</v>
      </c>
      <c r="K73" s="322">
        <f t="shared" si="79"/>
        <v>2.6809991969155435E-2</v>
      </c>
      <c r="L73" s="322">
        <f t="shared" si="80"/>
        <v>4.9370586650625457E-2</v>
      </c>
      <c r="M73" s="398">
        <f t="shared" si="81"/>
        <v>4.5519825187246649E-2</v>
      </c>
      <c r="N73" s="393">
        <f t="shared" si="82"/>
        <v>0.65305640252478103</v>
      </c>
      <c r="O73" s="394">
        <f t="shared" si="82"/>
        <v>-0.30388339489256921</v>
      </c>
      <c r="P73" s="385">
        <f t="shared" si="82"/>
        <v>-0.26086934533081418</v>
      </c>
      <c r="R73" s="400">
        <v>286.29899999999998</v>
      </c>
      <c r="S73" s="368">
        <v>4327.9390000000003</v>
      </c>
      <c r="T73" s="373">
        <v>4614.2380000000003</v>
      </c>
      <c r="U73" s="19">
        <v>400.32499999999999</v>
      </c>
      <c r="V73" s="119">
        <v>3510.7379999999998</v>
      </c>
      <c r="W73" s="374">
        <v>3911.0629999999996</v>
      </c>
      <c r="X73" s="344">
        <f t="shared" si="83"/>
        <v>1.9243582733411587E-2</v>
      </c>
      <c r="Y73" s="322">
        <f t="shared" si="84"/>
        <v>6.5340022083970578E-2</v>
      </c>
      <c r="Z73" s="398">
        <f t="shared" si="85"/>
        <v>5.688526601884257E-2</v>
      </c>
      <c r="AA73" s="322">
        <f t="shared" si="86"/>
        <v>2.7298020052256462E-2</v>
      </c>
      <c r="AB73" s="322">
        <f t="shared" si="87"/>
        <v>5.1220195201002572E-2</v>
      </c>
      <c r="AC73" s="398">
        <f t="shared" si="88"/>
        <v>4.700398640504605E-2</v>
      </c>
      <c r="AE73" s="393">
        <f t="shared" si="92"/>
        <v>0.39827592831270808</v>
      </c>
      <c r="AF73" s="394">
        <f t="shared" si="93"/>
        <v>-0.18881989787748868</v>
      </c>
      <c r="AG73" s="385">
        <f t="shared" si="94"/>
        <v>-0.1523924426958472</v>
      </c>
      <c r="AI73" s="27">
        <f t="shared" si="95"/>
        <v>3.2212221109598445</v>
      </c>
      <c r="AJ73" s="28">
        <f t="shared" si="96"/>
        <v>2.2918246687054027</v>
      </c>
      <c r="AK73" s="401">
        <f t="shared" si="97"/>
        <v>2.3336007007521351</v>
      </c>
      <c r="AL73" s="28">
        <f t="shared" si="98"/>
        <v>2.724745102843686</v>
      </c>
      <c r="AM73" s="28">
        <f t="shared" si="99"/>
        <v>2.6706482149214494</v>
      </c>
      <c r="AN73" s="401">
        <f t="shared" si="100"/>
        <v>2.6760865311060114</v>
      </c>
      <c r="AO73" s="383">
        <f t="shared" si="101"/>
        <v>-0.15412690929537318</v>
      </c>
      <c r="AP73" s="384">
        <f t="shared" si="102"/>
        <v>0.16529342378971562</v>
      </c>
      <c r="AQ73" s="385">
        <f t="shared" si="103"/>
        <v>0.14676282460983611</v>
      </c>
    </row>
    <row r="74" spans="1:43" ht="19.5" customHeight="1">
      <c r="A74" s="8" t="s">
        <v>172</v>
      </c>
      <c r="B74" s="19">
        <v>2916.95</v>
      </c>
      <c r="C74" s="370">
        <v>11196.15</v>
      </c>
      <c r="D74" s="374">
        <v>14113.099999999999</v>
      </c>
      <c r="E74" s="19">
        <v>3470.63</v>
      </c>
      <c r="F74" s="368">
        <v>10533.01</v>
      </c>
      <c r="G74" s="376">
        <v>14003.64</v>
      </c>
      <c r="H74" s="344">
        <f t="shared" si="76"/>
        <v>5.262163798434568E-2</v>
      </c>
      <c r="I74" s="322">
        <f t="shared" si="77"/>
        <v>4.3612139951959519E-2</v>
      </c>
      <c r="J74" s="398">
        <f t="shared" si="78"/>
        <v>4.5212055467459655E-2</v>
      </c>
      <c r="K74" s="322">
        <f t="shared" si="79"/>
        <v>6.3331265860735578E-2</v>
      </c>
      <c r="L74" s="322">
        <f t="shared" si="80"/>
        <v>3.9558430239752841E-2</v>
      </c>
      <c r="M74" s="398">
        <f t="shared" si="81"/>
        <v>4.3616103389641413E-2</v>
      </c>
      <c r="N74" s="393">
        <f t="shared" si="82"/>
        <v>0.18981470371449641</v>
      </c>
      <c r="O74" s="394">
        <f t="shared" si="82"/>
        <v>-5.9229288639398317E-2</v>
      </c>
      <c r="P74" s="385">
        <f t="shared" si="82"/>
        <v>-7.7559147175318777E-3</v>
      </c>
      <c r="R74" s="400">
        <v>783.01</v>
      </c>
      <c r="S74" s="368">
        <v>2617.8359999999998</v>
      </c>
      <c r="T74" s="373">
        <v>3400.8459999999995</v>
      </c>
      <c r="U74" s="19">
        <v>936.65900000000011</v>
      </c>
      <c r="V74" s="119">
        <v>2437.08</v>
      </c>
      <c r="W74" s="374">
        <v>3373.739</v>
      </c>
      <c r="X74" s="344">
        <f t="shared" si="83"/>
        <v>5.2630004701688125E-2</v>
      </c>
      <c r="Y74" s="322">
        <f t="shared" si="84"/>
        <v>3.9522151779914916E-2</v>
      </c>
      <c r="Z74" s="398">
        <f t="shared" si="85"/>
        <v>4.1926322265803506E-2</v>
      </c>
      <c r="AA74" s="322">
        <f t="shared" si="86"/>
        <v>6.3870445673206738E-2</v>
      </c>
      <c r="AB74" s="322">
        <f t="shared" si="87"/>
        <v>3.5555975216737722E-2</v>
      </c>
      <c r="AC74" s="398">
        <f t="shared" si="88"/>
        <v>4.054631236831871E-2</v>
      </c>
      <c r="AE74" s="393">
        <f t="shared" si="92"/>
        <v>0.19622865608357506</v>
      </c>
      <c r="AF74" s="394">
        <f t="shared" si="93"/>
        <v>-6.9047870072838732E-2</v>
      </c>
      <c r="AG74" s="385">
        <f t="shared" si="94"/>
        <v>-7.9706637701323496E-3</v>
      </c>
      <c r="AI74" s="27">
        <f t="shared" si="95"/>
        <v>2.6843449493477776</v>
      </c>
      <c r="AJ74" s="28">
        <f t="shared" si="96"/>
        <v>2.3381573130049169</v>
      </c>
      <c r="AK74" s="401">
        <f t="shared" si="97"/>
        <v>2.4097087103471244</v>
      </c>
      <c r="AL74" s="28">
        <f t="shared" si="98"/>
        <v>2.698815488830558</v>
      </c>
      <c r="AM74" s="28">
        <f t="shared" si="99"/>
        <v>2.3137545677826186</v>
      </c>
      <c r="AN74" s="401">
        <f t="shared" si="100"/>
        <v>2.4091871827610536</v>
      </c>
      <c r="AO74" s="383">
        <f t="shared" si="101"/>
        <v>5.3907153349633313E-3</v>
      </c>
      <c r="AP74" s="384">
        <f t="shared" si="102"/>
        <v>-1.0436742252785723E-2</v>
      </c>
      <c r="AQ74" s="385">
        <f t="shared" si="103"/>
        <v>-2.1642764697302243E-4</v>
      </c>
    </row>
    <row r="75" spans="1:43" ht="19.5" customHeight="1">
      <c r="A75" s="8" t="s">
        <v>169</v>
      </c>
      <c r="B75" s="19">
        <v>1370.55</v>
      </c>
      <c r="C75" s="370">
        <v>11538.769999999999</v>
      </c>
      <c r="D75" s="374">
        <v>12909.319999999998</v>
      </c>
      <c r="E75" s="19">
        <v>1241.8200000000002</v>
      </c>
      <c r="F75" s="368">
        <v>9704.2899999999991</v>
      </c>
      <c r="G75" s="376">
        <v>10946.109999999999</v>
      </c>
      <c r="H75" s="344">
        <f t="shared" si="76"/>
        <v>2.4724656212634762E-2</v>
      </c>
      <c r="I75" s="322">
        <f t="shared" si="77"/>
        <v>4.4946740809427524E-2</v>
      </c>
      <c r="J75" s="398">
        <f t="shared" si="78"/>
        <v>4.1355683151624106E-2</v>
      </c>
      <c r="K75" s="322">
        <f t="shared" si="79"/>
        <v>2.2660448555789196E-2</v>
      </c>
      <c r="L75" s="322">
        <f t="shared" si="80"/>
        <v>3.6446037646535132E-2</v>
      </c>
      <c r="M75" s="398">
        <f t="shared" si="81"/>
        <v>3.4093040486215566E-2</v>
      </c>
      <c r="N75" s="393">
        <f t="shared" si="82"/>
        <v>-9.3925796213198937E-2</v>
      </c>
      <c r="O75" s="394">
        <f t="shared" si="82"/>
        <v>-0.15898401649395905</v>
      </c>
      <c r="P75" s="385">
        <f t="shared" si="82"/>
        <v>-0.15207694905696034</v>
      </c>
      <c r="R75" s="400">
        <v>428.48899999999992</v>
      </c>
      <c r="S75" s="368">
        <v>3688.6940000000004</v>
      </c>
      <c r="T75" s="373">
        <v>4117.183</v>
      </c>
      <c r="U75" s="19">
        <v>376.92100000000005</v>
      </c>
      <c r="V75" s="119">
        <v>2918.328</v>
      </c>
      <c r="W75" s="374">
        <v>3295.2489999999998</v>
      </c>
      <c r="X75" s="344">
        <f t="shared" si="83"/>
        <v>2.8800881322871532E-2</v>
      </c>
      <c r="Y75" s="322">
        <f t="shared" si="84"/>
        <v>5.5689173858737333E-2</v>
      </c>
      <c r="Z75" s="398">
        <f t="shared" si="85"/>
        <v>5.0757470725015984E-2</v>
      </c>
      <c r="AA75" s="322">
        <f t="shared" si="86"/>
        <v>2.5702109576260686E-2</v>
      </c>
      <c r="AB75" s="322">
        <f t="shared" si="87"/>
        <v>4.2577181726620283E-2</v>
      </c>
      <c r="AC75" s="398">
        <f t="shared" si="88"/>
        <v>3.9603002865778843E-2</v>
      </c>
      <c r="AE75" s="393">
        <f t="shared" si="89"/>
        <v>-0.12034848035772186</v>
      </c>
      <c r="AF75" s="394">
        <f t="shared" si="89"/>
        <v>-0.20884519019468689</v>
      </c>
      <c r="AG75" s="385">
        <f t="shared" si="89"/>
        <v>-0.19963504172634547</v>
      </c>
      <c r="AI75" s="27">
        <f t="shared" si="90"/>
        <v>3.1264018094925388</v>
      </c>
      <c r="AJ75" s="28">
        <f t="shared" si="90"/>
        <v>3.1967826726765516</v>
      </c>
      <c r="AK75" s="401">
        <f t="shared" si="90"/>
        <v>3.189310513644406</v>
      </c>
      <c r="AL75" s="28">
        <f t="shared" si="90"/>
        <v>3.0352305487107634</v>
      </c>
      <c r="AM75" s="28">
        <f t="shared" si="90"/>
        <v>3.0072555539869485</v>
      </c>
      <c r="AN75" s="401">
        <f t="shared" si="90"/>
        <v>3.0104292757883853</v>
      </c>
      <c r="AO75" s="383">
        <f t="shared" si="91"/>
        <v>-2.9161722112927588E-2</v>
      </c>
      <c r="AP75" s="384">
        <f t="shared" si="91"/>
        <v>-5.9286832448612707E-2</v>
      </c>
      <c r="AQ75" s="385">
        <f t="shared" si="91"/>
        <v>-5.6087745953470741E-2</v>
      </c>
    </row>
    <row r="76" spans="1:43" ht="19.5" customHeight="1">
      <c r="A76" s="8" t="s">
        <v>170</v>
      </c>
      <c r="B76" s="19">
        <v>3194.7099999999996</v>
      </c>
      <c r="C76" s="370">
        <v>6846.1299999999992</v>
      </c>
      <c r="D76" s="374">
        <v>10040.839999999998</v>
      </c>
      <c r="E76" s="19">
        <v>3209.46</v>
      </c>
      <c r="F76" s="368">
        <v>8219.8799999999992</v>
      </c>
      <c r="G76" s="376">
        <v>11429.34</v>
      </c>
      <c r="H76" s="344">
        <f t="shared" si="76"/>
        <v>5.7632415051670056E-2</v>
      </c>
      <c r="I76" s="322">
        <f t="shared" si="77"/>
        <v>2.666759374332325E-2</v>
      </c>
      <c r="J76" s="398">
        <f t="shared" si="78"/>
        <v>3.2166357144772416E-2</v>
      </c>
      <c r="K76" s="322">
        <f t="shared" si="79"/>
        <v>5.8565495177934954E-2</v>
      </c>
      <c r="L76" s="322">
        <f t="shared" si="80"/>
        <v>3.0871094735421264E-2</v>
      </c>
      <c r="M76" s="398">
        <f t="shared" si="81"/>
        <v>3.5598121282421152E-2</v>
      </c>
      <c r="N76" s="393">
        <f t="shared" si="82"/>
        <v>4.6170074905078889E-3</v>
      </c>
      <c r="O76" s="394">
        <f t="shared" si="82"/>
        <v>0.20066081129046631</v>
      </c>
      <c r="P76" s="385">
        <f t="shared" si="82"/>
        <v>0.1382852430673133</v>
      </c>
      <c r="R76" s="400">
        <v>737.06100000000004</v>
      </c>
      <c r="S76" s="368">
        <v>1873.3690000000001</v>
      </c>
      <c r="T76" s="373">
        <v>2610.4300000000003</v>
      </c>
      <c r="U76" s="19">
        <v>721.62399999999991</v>
      </c>
      <c r="V76" s="119">
        <v>2039.9390000000001</v>
      </c>
      <c r="W76" s="374">
        <v>2761.5630000000001</v>
      </c>
      <c r="X76" s="344">
        <f t="shared" si="83"/>
        <v>4.9541543397186437E-2</v>
      </c>
      <c r="Y76" s="322">
        <f t="shared" si="84"/>
        <v>2.8282739620735388E-2</v>
      </c>
      <c r="Z76" s="398">
        <f t="shared" si="85"/>
        <v>3.218191280414387E-2</v>
      </c>
      <c r="AA76" s="322">
        <f t="shared" si="86"/>
        <v>4.9207285136300544E-2</v>
      </c>
      <c r="AB76" s="322">
        <f t="shared" si="87"/>
        <v>2.9761854566799917E-2</v>
      </c>
      <c r="AC76" s="398">
        <f t="shared" si="88"/>
        <v>3.3189051086284775E-2</v>
      </c>
      <c r="AE76" s="393">
        <f t="shared" si="89"/>
        <v>-2.094399242396508E-2</v>
      </c>
      <c r="AF76" s="394">
        <f t="shared" si="89"/>
        <v>8.8914677247248095E-2</v>
      </c>
      <c r="AG76" s="385">
        <f t="shared" si="89"/>
        <v>5.7895825591952207E-2</v>
      </c>
      <c r="AI76" s="27">
        <f t="shared" si="90"/>
        <v>2.3071295986177152</v>
      </c>
      <c r="AJ76" s="28">
        <f t="shared" si="90"/>
        <v>2.7363912166435638</v>
      </c>
      <c r="AK76" s="401">
        <f t="shared" si="90"/>
        <v>2.5998123662960477</v>
      </c>
      <c r="AL76" s="28">
        <f t="shared" si="90"/>
        <v>2.2484280844752695</v>
      </c>
      <c r="AM76" s="28">
        <f t="shared" si="90"/>
        <v>2.4817138449709732</v>
      </c>
      <c r="AN76" s="401">
        <f t="shared" si="90"/>
        <v>2.4162051352046579</v>
      </c>
      <c r="AO76" s="383">
        <f t="shared" si="91"/>
        <v>-2.5443526959914094E-2</v>
      </c>
      <c r="AP76" s="384">
        <f t="shared" si="91"/>
        <v>-9.3070526656994543E-2</v>
      </c>
      <c r="AQ76" s="385">
        <f t="shared" si="91"/>
        <v>-7.0623262459888619E-2</v>
      </c>
    </row>
    <row r="77" spans="1:43" ht="19.5" customHeight="1">
      <c r="A77" s="8" t="s">
        <v>236</v>
      </c>
      <c r="B77" s="19">
        <v>2485.83</v>
      </c>
      <c r="C77" s="370">
        <v>7475.5199999999986</v>
      </c>
      <c r="D77" s="374">
        <v>9961.3499999999985</v>
      </c>
      <c r="E77" s="19">
        <v>2345.94</v>
      </c>
      <c r="F77" s="368">
        <v>8725.7300000000014</v>
      </c>
      <c r="G77" s="376">
        <v>11071.670000000002</v>
      </c>
      <c r="H77" s="344">
        <f t="shared" si="76"/>
        <v>4.4844253878409304E-2</v>
      </c>
      <c r="I77" s="322">
        <f t="shared" si="77"/>
        <v>2.9119244066368562E-2</v>
      </c>
      <c r="J77" s="398">
        <f t="shared" si="78"/>
        <v>3.1911706763983756E-2</v>
      </c>
      <c r="K77" s="322">
        <f t="shared" si="79"/>
        <v>4.2808178870503054E-2</v>
      </c>
      <c r="L77" s="322">
        <f t="shared" si="80"/>
        <v>3.2770896590425584E-2</v>
      </c>
      <c r="M77" s="398">
        <f t="shared" si="81"/>
        <v>3.4484112946061969E-2</v>
      </c>
      <c r="N77" s="393">
        <f t="shared" si="82"/>
        <v>-5.6274966510179651E-2</v>
      </c>
      <c r="O77" s="394">
        <f t="shared" si="82"/>
        <v>0.16724053978853684</v>
      </c>
      <c r="P77" s="385">
        <f t="shared" si="82"/>
        <v>0.1114628037364417</v>
      </c>
      <c r="R77" s="400">
        <v>622.78499999999997</v>
      </c>
      <c r="S77" s="368">
        <v>1507.9460000000001</v>
      </c>
      <c r="T77" s="373">
        <v>2130.7310000000002</v>
      </c>
      <c r="U77" s="19">
        <v>568.05700000000002</v>
      </c>
      <c r="V77" s="119">
        <v>1657.3159999999998</v>
      </c>
      <c r="W77" s="374">
        <v>2225.3729999999996</v>
      </c>
      <c r="X77" s="344">
        <f t="shared" si="83"/>
        <v>4.1860483873949042E-2</v>
      </c>
      <c r="Y77" s="322">
        <f t="shared" si="84"/>
        <v>2.2765853433108718E-2</v>
      </c>
      <c r="Z77" s="398">
        <f t="shared" si="85"/>
        <v>2.626808581386449E-2</v>
      </c>
      <c r="AA77" s="322">
        <f t="shared" si="86"/>
        <v>3.8735605762379693E-2</v>
      </c>
      <c r="AB77" s="322">
        <f t="shared" si="87"/>
        <v>2.4179545448775951E-2</v>
      </c>
      <c r="AC77" s="398">
        <f t="shared" si="88"/>
        <v>2.6745005702581762E-2</v>
      </c>
      <c r="AE77" s="393">
        <f t="shared" si="89"/>
        <v>-8.7876233371066995E-2</v>
      </c>
      <c r="AF77" s="394">
        <f t="shared" si="89"/>
        <v>9.9055271209976786E-2</v>
      </c>
      <c r="AG77" s="385">
        <f t="shared" si="89"/>
        <v>4.4417620056215149E-2</v>
      </c>
      <c r="AI77" s="27">
        <f t="shared" si="90"/>
        <v>2.5053402686426667</v>
      </c>
      <c r="AJ77" s="28">
        <f t="shared" si="90"/>
        <v>2.0171787380677202</v>
      </c>
      <c r="AK77" s="401">
        <f t="shared" si="90"/>
        <v>2.1389982281518072</v>
      </c>
      <c r="AL77" s="28">
        <f t="shared" si="90"/>
        <v>2.4214472663409978</v>
      </c>
      <c r="AM77" s="28">
        <f t="shared" si="90"/>
        <v>1.8993436652291551</v>
      </c>
      <c r="AN77" s="401">
        <f t="shared" si="90"/>
        <v>2.0099704922563615</v>
      </c>
      <c r="AO77" s="383">
        <f t="shared" si="91"/>
        <v>-3.3485671927159046E-2</v>
      </c>
      <c r="AP77" s="384">
        <f t="shared" si="91"/>
        <v>-5.8415781712750317E-2</v>
      </c>
      <c r="AQ77" s="385">
        <f t="shared" si="91"/>
        <v>-6.0321572125345606E-2</v>
      </c>
    </row>
    <row r="78" spans="1:43" ht="19.5" customHeight="1">
      <c r="A78" s="8" t="s">
        <v>176</v>
      </c>
      <c r="B78" s="19">
        <v>1351.5299999999997</v>
      </c>
      <c r="C78" s="370">
        <v>4064.4699999999993</v>
      </c>
      <c r="D78" s="374">
        <v>5415.9999999999991</v>
      </c>
      <c r="E78" s="19">
        <v>1794.5600000000002</v>
      </c>
      <c r="F78" s="368">
        <v>3737.24</v>
      </c>
      <c r="G78" s="376">
        <v>5531.8</v>
      </c>
      <c r="H78" s="344">
        <f t="shared" si="76"/>
        <v>2.4381536325608154E-2</v>
      </c>
      <c r="I78" s="322">
        <f t="shared" si="77"/>
        <v>1.5832248984743943E-2</v>
      </c>
      <c r="J78" s="398">
        <f t="shared" si="78"/>
        <v>1.7350439833329422E-2</v>
      </c>
      <c r="K78" s="322">
        <f t="shared" si="79"/>
        <v>3.274672219828724E-2</v>
      </c>
      <c r="L78" s="322">
        <f t="shared" si="80"/>
        <v>1.4035811969153536E-2</v>
      </c>
      <c r="M78" s="398">
        <f t="shared" si="81"/>
        <v>1.7229488956501192E-2</v>
      </c>
      <c r="N78" s="393">
        <f t="shared" si="82"/>
        <v>0.32779886499004868</v>
      </c>
      <c r="O78" s="394">
        <f t="shared" si="82"/>
        <v>-8.050988197723187E-2</v>
      </c>
      <c r="P78" s="385">
        <f t="shared" si="82"/>
        <v>2.1381093057607294E-2</v>
      </c>
      <c r="R78" s="400">
        <v>382.322</v>
      </c>
      <c r="S78" s="368">
        <v>1156.7640000000001</v>
      </c>
      <c r="T78" s="373">
        <v>1539.0860000000002</v>
      </c>
      <c r="U78" s="19">
        <v>511.50199999999995</v>
      </c>
      <c r="V78" s="119">
        <v>1065.1690000000001</v>
      </c>
      <c r="W78" s="374">
        <v>1576.671</v>
      </c>
      <c r="X78" s="344">
        <f t="shared" si="83"/>
        <v>2.5697767151835617E-2</v>
      </c>
      <c r="Y78" s="322">
        <f t="shared" si="84"/>
        <v>1.7463967330857054E-2</v>
      </c>
      <c r="Z78" s="398">
        <f t="shared" si="85"/>
        <v>1.8974165731346398E-2</v>
      </c>
      <c r="AA78" s="322">
        <f t="shared" si="86"/>
        <v>3.4879140330404755E-2</v>
      </c>
      <c r="AB78" s="322">
        <f t="shared" si="87"/>
        <v>1.5540369034105285E-2</v>
      </c>
      <c r="AC78" s="398">
        <f t="shared" si="88"/>
        <v>1.8948767189183698E-2</v>
      </c>
      <c r="AE78" s="393">
        <f t="shared" si="89"/>
        <v>0.3378827271253026</v>
      </c>
      <c r="AF78" s="394">
        <f t="shared" si="89"/>
        <v>-7.9182097644809157E-2</v>
      </c>
      <c r="AG78" s="385">
        <f t="shared" si="89"/>
        <v>2.4420337784892984E-2</v>
      </c>
      <c r="AI78" s="27">
        <f t="shared" si="90"/>
        <v>2.8288088314724797</v>
      </c>
      <c r="AJ78" s="28">
        <f t="shared" si="90"/>
        <v>2.8460389669501813</v>
      </c>
      <c r="AK78" s="401">
        <f t="shared" si="90"/>
        <v>2.8417392909896613</v>
      </c>
      <c r="AL78" s="28">
        <f t="shared" si="90"/>
        <v>2.8502919935805986</v>
      </c>
      <c r="AM78" s="28">
        <f t="shared" si="90"/>
        <v>2.8501487728912251</v>
      </c>
      <c r="AN78" s="401">
        <f t="shared" si="90"/>
        <v>2.850195234824108</v>
      </c>
      <c r="AO78" s="383">
        <f t="shared" si="91"/>
        <v>7.5944199088689279E-3</v>
      </c>
      <c r="AP78" s="384">
        <f t="shared" si="91"/>
        <v>1.4440441570790906E-3</v>
      </c>
      <c r="AQ78" s="385">
        <f t="shared" si="91"/>
        <v>2.9756226622400118E-3</v>
      </c>
    </row>
    <row r="79" spans="1:43" ht="19.5" customHeight="1">
      <c r="A79" s="8" t="s">
        <v>173</v>
      </c>
      <c r="B79" s="19">
        <v>1596.2900000000002</v>
      </c>
      <c r="C79" s="370">
        <v>2021.99</v>
      </c>
      <c r="D79" s="374">
        <v>3618.28</v>
      </c>
      <c r="E79" s="19">
        <v>1924.93</v>
      </c>
      <c r="F79" s="368">
        <v>2684.99</v>
      </c>
      <c r="G79" s="376">
        <v>4609.92</v>
      </c>
      <c r="H79" s="344">
        <f t="shared" si="76"/>
        <v>2.8796994976955786E-2</v>
      </c>
      <c r="I79" s="322">
        <f t="shared" si="77"/>
        <v>7.8762173480582728E-3</v>
      </c>
      <c r="J79" s="398">
        <f t="shared" si="78"/>
        <v>1.1591349601207385E-2</v>
      </c>
      <c r="K79" s="322">
        <f t="shared" si="79"/>
        <v>3.5125684268650287E-2</v>
      </c>
      <c r="L79" s="322">
        <f t="shared" si="80"/>
        <v>1.0083916146422909E-2</v>
      </c>
      <c r="M79" s="398">
        <f t="shared" si="81"/>
        <v>1.4358177398017639E-2</v>
      </c>
      <c r="N79" s="393">
        <f t="shared" si="82"/>
        <v>0.20587737817063306</v>
      </c>
      <c r="O79" s="394">
        <f t="shared" si="82"/>
        <v>0.32789479671017152</v>
      </c>
      <c r="P79" s="385">
        <f t="shared" si="82"/>
        <v>0.27406391987353101</v>
      </c>
      <c r="R79" s="400">
        <v>559.55999999999995</v>
      </c>
      <c r="S79" s="368">
        <v>696.31999999999994</v>
      </c>
      <c r="T79" s="373">
        <v>1255.8799999999999</v>
      </c>
      <c r="U79" s="19">
        <v>592.94600000000003</v>
      </c>
      <c r="V79" s="119">
        <v>771.99599999999998</v>
      </c>
      <c r="W79" s="374">
        <v>1364.942</v>
      </c>
      <c r="X79" s="344">
        <f t="shared" si="83"/>
        <v>3.7610816504101613E-2</v>
      </c>
      <c r="Y79" s="322">
        <f t="shared" si="84"/>
        <v>1.0512524362637827E-2</v>
      </c>
      <c r="Z79" s="398">
        <f t="shared" si="85"/>
        <v>1.54827444721629E-2</v>
      </c>
      <c r="AA79" s="322">
        <f t="shared" si="86"/>
        <v>4.0432777862749666E-2</v>
      </c>
      <c r="AB79" s="322">
        <f t="shared" si="87"/>
        <v>1.1263097905452695E-2</v>
      </c>
      <c r="AC79" s="398">
        <f t="shared" si="88"/>
        <v>1.6404163065559509E-2</v>
      </c>
      <c r="AE79" s="393">
        <f t="shared" si="89"/>
        <v>5.9664736578740586E-2</v>
      </c>
      <c r="AF79" s="394">
        <f t="shared" si="89"/>
        <v>0.10867991727941184</v>
      </c>
      <c r="AG79" s="385">
        <f t="shared" si="89"/>
        <v>8.6841099468102159E-2</v>
      </c>
      <c r="AI79" s="27">
        <f t="shared" si="90"/>
        <v>3.5053780954588443</v>
      </c>
      <c r="AJ79" s="28">
        <f t="shared" si="90"/>
        <v>3.4437361213458022</v>
      </c>
      <c r="AK79" s="401">
        <f t="shared" si="90"/>
        <v>3.470930939562443</v>
      </c>
      <c r="AL79" s="28">
        <f t="shared" si="90"/>
        <v>3.0803509738016448</v>
      </c>
      <c r="AM79" s="28">
        <f t="shared" si="90"/>
        <v>2.8752285855813242</v>
      </c>
      <c r="AN79" s="401">
        <f t="shared" si="90"/>
        <v>2.9608800152714148</v>
      </c>
      <c r="AO79" s="383">
        <f t="shared" si="91"/>
        <v>-0.12125000786871312</v>
      </c>
      <c r="AP79" s="384">
        <f t="shared" si="91"/>
        <v>-0.1650845232422474</v>
      </c>
      <c r="AQ79" s="385">
        <f t="shared" si="91"/>
        <v>-0.14694931508931922</v>
      </c>
    </row>
    <row r="80" spans="1:43" ht="19.5" customHeight="1">
      <c r="A80" s="8" t="s">
        <v>171</v>
      </c>
      <c r="B80" s="19">
        <v>151.54999999999998</v>
      </c>
      <c r="C80" s="370">
        <v>419.03999999999996</v>
      </c>
      <c r="D80" s="374">
        <v>570.58999999999992</v>
      </c>
      <c r="E80" s="19">
        <v>154.72999999999999</v>
      </c>
      <c r="F80" s="368">
        <v>415.61</v>
      </c>
      <c r="G80" s="376">
        <v>570.34</v>
      </c>
      <c r="H80" s="344">
        <f t="shared" si="76"/>
        <v>2.7339547254932677E-3</v>
      </c>
      <c r="I80" s="322">
        <f t="shared" si="77"/>
        <v>1.6322781603916629E-3</v>
      </c>
      <c r="J80" s="398">
        <f t="shared" si="78"/>
        <v>1.8279149675959074E-3</v>
      </c>
      <c r="K80" s="322">
        <f t="shared" si="79"/>
        <v>2.8234778027711438E-3</v>
      </c>
      <c r="L80" s="322">
        <f t="shared" si="80"/>
        <v>1.5608908746828948E-3</v>
      </c>
      <c r="M80" s="398">
        <f t="shared" si="81"/>
        <v>1.7763958804459473E-3</v>
      </c>
      <c r="N80" s="393">
        <f t="shared" si="82"/>
        <v>2.0983173870009947E-2</v>
      </c>
      <c r="O80" s="394">
        <f t="shared" si="82"/>
        <v>-8.1853760977471136E-3</v>
      </c>
      <c r="P80" s="385">
        <f t="shared" si="82"/>
        <v>-4.3814297481534263E-4</v>
      </c>
      <c r="R80" s="400">
        <v>231.726</v>
      </c>
      <c r="S80" s="368">
        <v>792.22200000000009</v>
      </c>
      <c r="T80" s="373">
        <v>1023.9480000000001</v>
      </c>
      <c r="U80" s="19">
        <v>245.44800000000001</v>
      </c>
      <c r="V80" s="119">
        <v>793.01999999999987</v>
      </c>
      <c r="W80" s="374">
        <v>1038.4679999999998</v>
      </c>
      <c r="X80" s="344">
        <f t="shared" si="83"/>
        <v>1.557545940601446E-2</v>
      </c>
      <c r="Y80" s="322">
        <f t="shared" si="84"/>
        <v>1.1960381829643936E-2</v>
      </c>
      <c r="Z80" s="398">
        <f t="shared" si="85"/>
        <v>1.2623439529877266E-2</v>
      </c>
      <c r="AA80" s="322">
        <f t="shared" si="86"/>
        <v>1.673701224201897E-2</v>
      </c>
      <c r="AB80" s="322">
        <f t="shared" si="87"/>
        <v>1.1569829249092087E-2</v>
      </c>
      <c r="AC80" s="398">
        <f t="shared" si="88"/>
        <v>1.2480529143630608E-2</v>
      </c>
      <c r="AE80" s="393">
        <f t="shared" si="89"/>
        <v>5.9216488438932222E-2</v>
      </c>
      <c r="AF80" s="394">
        <f t="shared" si="89"/>
        <v>1.007293410180195E-3</v>
      </c>
      <c r="AG80" s="385">
        <f t="shared" si="89"/>
        <v>1.4180407598823136E-2</v>
      </c>
      <c r="AI80" s="27">
        <f t="shared" si="90"/>
        <v>15.290399208182119</v>
      </c>
      <c r="AJ80" s="28">
        <f t="shared" si="90"/>
        <v>18.905641466208479</v>
      </c>
      <c r="AK80" s="401">
        <f t="shared" si="90"/>
        <v>17.945424911056978</v>
      </c>
      <c r="AL80" s="28">
        <f t="shared" si="90"/>
        <v>15.862987138887094</v>
      </c>
      <c r="AM80" s="28">
        <f t="shared" si="90"/>
        <v>19.080869083997012</v>
      </c>
      <c r="AN80" s="401">
        <f t="shared" si="90"/>
        <v>18.207876003787213</v>
      </c>
      <c r="AO80" s="383">
        <f t="shared" si="91"/>
        <v>3.744754619608457E-2</v>
      </c>
      <c r="AP80" s="384">
        <f t="shared" si="91"/>
        <v>9.268535960640676E-3</v>
      </c>
      <c r="AQ80" s="385">
        <f t="shared" si="91"/>
        <v>1.4624958396417058E-2</v>
      </c>
    </row>
    <row r="81" spans="1:43" ht="19.5" customHeight="1">
      <c r="A81" s="8" t="s">
        <v>238</v>
      </c>
      <c r="B81" s="19">
        <v>726.51</v>
      </c>
      <c r="C81" s="370">
        <v>1831.6200000000003</v>
      </c>
      <c r="D81" s="374">
        <v>2558.13</v>
      </c>
      <c r="E81" s="19">
        <v>1300.9099999999999</v>
      </c>
      <c r="F81" s="368">
        <v>2511.6099999999997</v>
      </c>
      <c r="G81" s="376">
        <v>3812.5199999999995</v>
      </c>
      <c r="H81" s="344">
        <f t="shared" si="76"/>
        <v>1.3106205527008341E-2</v>
      </c>
      <c r="I81" s="322">
        <f t="shared" si="77"/>
        <v>7.1346728811964933E-3</v>
      </c>
      <c r="J81" s="398">
        <f t="shared" si="78"/>
        <v>8.195103517510155E-3</v>
      </c>
      <c r="K81" s="322">
        <f t="shared" si="79"/>
        <v>2.3738709419007357E-2</v>
      </c>
      <c r="L81" s="322">
        <f t="shared" si="80"/>
        <v>9.4327593892406456E-3</v>
      </c>
      <c r="M81" s="398">
        <f t="shared" si="81"/>
        <v>1.1874574503134588E-2</v>
      </c>
      <c r="N81" s="393">
        <f t="shared" si="82"/>
        <v>0.79062917234449615</v>
      </c>
      <c r="O81" s="394">
        <f t="shared" si="82"/>
        <v>0.37125058691213197</v>
      </c>
      <c r="P81" s="385">
        <f t="shared" si="82"/>
        <v>0.49035428222959715</v>
      </c>
      <c r="R81" s="400">
        <v>176.43700000000001</v>
      </c>
      <c r="S81" s="368">
        <v>420.529</v>
      </c>
      <c r="T81" s="373">
        <v>596.96600000000001</v>
      </c>
      <c r="U81" s="19">
        <v>324.31200000000001</v>
      </c>
      <c r="V81" s="119">
        <v>560.23799999999994</v>
      </c>
      <c r="W81" s="374">
        <v>884.55</v>
      </c>
      <c r="X81" s="344">
        <f t="shared" si="83"/>
        <v>1.1859210150000316E-2</v>
      </c>
      <c r="Y81" s="322">
        <f t="shared" si="84"/>
        <v>6.348835819301072E-3</v>
      </c>
      <c r="Z81" s="398">
        <f t="shared" si="85"/>
        <v>7.3595184544456467E-3</v>
      </c>
      <c r="AA81" s="322">
        <f t="shared" si="86"/>
        <v>2.2114720487572345E-2</v>
      </c>
      <c r="AB81" s="322">
        <f t="shared" si="87"/>
        <v>8.1736374856281723E-3</v>
      </c>
      <c r="AC81" s="398">
        <f t="shared" si="88"/>
        <v>1.0630709905359102E-2</v>
      </c>
      <c r="AE81" s="393">
        <f t="shared" si="89"/>
        <v>0.83811785509842029</v>
      </c>
      <c r="AF81" s="394">
        <f t="shared" si="89"/>
        <v>0.33222203462781391</v>
      </c>
      <c r="AG81" s="385">
        <f t="shared" si="89"/>
        <v>0.48174267881252858</v>
      </c>
      <c r="AI81" s="27">
        <f t="shared" si="90"/>
        <v>2.4285556977880556</v>
      </c>
      <c r="AJ81" s="28">
        <f t="shared" si="90"/>
        <v>2.2959402059379124</v>
      </c>
      <c r="AK81" s="401">
        <f t="shared" si="90"/>
        <v>2.3336030616114116</v>
      </c>
      <c r="AL81" s="28">
        <f t="shared" si="90"/>
        <v>2.4929626184747602</v>
      </c>
      <c r="AM81" s="28">
        <f t="shared" si="90"/>
        <v>2.2305931255250617</v>
      </c>
      <c r="AN81" s="401">
        <f t="shared" si="90"/>
        <v>2.3201189764250421</v>
      </c>
      <c r="AO81" s="383">
        <f t="shared" si="91"/>
        <v>2.6520668537833768E-2</v>
      </c>
      <c r="AP81" s="384">
        <f t="shared" si="91"/>
        <v>-2.8462013184770974E-2</v>
      </c>
      <c r="AQ81" s="385">
        <f t="shared" si="91"/>
        <v>-5.7782257009289595E-3</v>
      </c>
    </row>
    <row r="82" spans="1:43" ht="19.5" customHeight="1">
      <c r="A82" s="8" t="s">
        <v>181</v>
      </c>
      <c r="B82" s="19">
        <v>60.71</v>
      </c>
      <c r="C82" s="370">
        <v>4263.46</v>
      </c>
      <c r="D82" s="374">
        <v>4324.17</v>
      </c>
      <c r="E82" s="19">
        <v>124.22000000000001</v>
      </c>
      <c r="F82" s="368">
        <v>3415.35</v>
      </c>
      <c r="G82" s="376">
        <v>3539.5699999999997</v>
      </c>
      <c r="H82" s="344">
        <f t="shared" si="76"/>
        <v>1.0952054858772437E-3</v>
      </c>
      <c r="I82" s="322">
        <f t="shared" si="77"/>
        <v>1.6607370765806224E-2</v>
      </c>
      <c r="J82" s="398">
        <f t="shared" si="78"/>
        <v>1.3852705209395882E-2</v>
      </c>
      <c r="K82" s="322">
        <f t="shared" si="79"/>
        <v>2.2667382709250406E-3</v>
      </c>
      <c r="L82" s="322">
        <f t="shared" si="80"/>
        <v>1.28269017801502E-2</v>
      </c>
      <c r="M82" s="398">
        <f t="shared" si="81"/>
        <v>1.1024437294508645E-2</v>
      </c>
      <c r="N82" s="393">
        <f t="shared" si="82"/>
        <v>1.046120902651952</v>
      </c>
      <c r="O82" s="394">
        <f t="shared" si="82"/>
        <v>-0.19892528603528592</v>
      </c>
      <c r="P82" s="385">
        <f t="shared" si="82"/>
        <v>-0.18144522532647891</v>
      </c>
      <c r="R82" s="400">
        <v>24.704000000000004</v>
      </c>
      <c r="S82" s="368">
        <v>1011.9380000000001</v>
      </c>
      <c r="T82" s="373">
        <v>1036.6420000000001</v>
      </c>
      <c r="U82" s="19">
        <v>35.907000000000004</v>
      </c>
      <c r="V82" s="119">
        <v>802.43400000000008</v>
      </c>
      <c r="W82" s="374">
        <v>838.34100000000012</v>
      </c>
      <c r="X82" s="344">
        <f t="shared" si="83"/>
        <v>1.6604789672552121E-3</v>
      </c>
      <c r="Y82" s="322">
        <f t="shared" si="84"/>
        <v>1.5277491495977421E-2</v>
      </c>
      <c r="Z82" s="398">
        <f t="shared" si="85"/>
        <v>1.2779933747740146E-2</v>
      </c>
      <c r="AA82" s="322">
        <f t="shared" si="86"/>
        <v>2.4484856204742968E-3</v>
      </c>
      <c r="AB82" s="322">
        <f t="shared" si="87"/>
        <v>1.1707175561355278E-2</v>
      </c>
      <c r="AC82" s="398">
        <f t="shared" si="88"/>
        <v>1.007536032193619E-2</v>
      </c>
      <c r="AE82" s="393">
        <f t="shared" si="89"/>
        <v>0.45348931347150251</v>
      </c>
      <c r="AF82" s="394">
        <f t="shared" si="89"/>
        <v>-0.20703244665186998</v>
      </c>
      <c r="AG82" s="385">
        <f t="shared" si="89"/>
        <v>-0.19129168989873063</v>
      </c>
      <c r="AI82" s="27">
        <f t="shared" si="90"/>
        <v>4.0691813539779282</v>
      </c>
      <c r="AJ82" s="28">
        <f t="shared" si="90"/>
        <v>2.3735135312633404</v>
      </c>
      <c r="AK82" s="401">
        <f t="shared" si="90"/>
        <v>2.3973201793639012</v>
      </c>
      <c r="AL82" s="28">
        <f t="shared" si="90"/>
        <v>2.8905973273224923</v>
      </c>
      <c r="AM82" s="28">
        <f t="shared" si="90"/>
        <v>2.3494927313452503</v>
      </c>
      <c r="AN82" s="401">
        <f t="shared" si="90"/>
        <v>2.3684826122947142</v>
      </c>
      <c r="AO82" s="383">
        <f t="shared" si="91"/>
        <v>-0.2896366428847616</v>
      </c>
      <c r="AP82" s="384">
        <f t="shared" si="91"/>
        <v>-1.0120355161954643E-2</v>
      </c>
      <c r="AQ82" s="385">
        <f t="shared" si="91"/>
        <v>-1.2029084524220135E-2</v>
      </c>
    </row>
    <row r="83" spans="1:43" ht="19.5" customHeight="1">
      <c r="A83" s="8" t="s">
        <v>224</v>
      </c>
      <c r="B83" s="19">
        <v>152.14999999999998</v>
      </c>
      <c r="C83" s="370">
        <v>2073.5100000000002</v>
      </c>
      <c r="D83" s="374">
        <v>2225.6600000000003</v>
      </c>
      <c r="E83" s="19">
        <v>168.72</v>
      </c>
      <c r="F83" s="368">
        <v>2816.7900000000004</v>
      </c>
      <c r="G83" s="376">
        <v>2985.51</v>
      </c>
      <c r="H83" s="344">
        <f t="shared" si="76"/>
        <v>2.7447786966928451E-3</v>
      </c>
      <c r="I83" s="322">
        <f t="shared" si="77"/>
        <v>8.0769021772473214E-3</v>
      </c>
      <c r="J83" s="398">
        <f t="shared" si="78"/>
        <v>7.1300184489379564E-3</v>
      </c>
      <c r="K83" s="322">
        <f t="shared" si="79"/>
        <v>3.0787641367772726E-3</v>
      </c>
      <c r="L83" s="322">
        <f t="shared" si="80"/>
        <v>1.0578912458550159E-2</v>
      </c>
      <c r="M83" s="398">
        <f t="shared" si="81"/>
        <v>9.2987475278433571E-3</v>
      </c>
      <c r="N83" s="393">
        <f t="shared" si="82"/>
        <v>0.10890568517909974</v>
      </c>
      <c r="O83" s="394">
        <f t="shared" si="82"/>
        <v>0.35846463243485688</v>
      </c>
      <c r="P83" s="385">
        <f t="shared" si="82"/>
        <v>0.34140434747445692</v>
      </c>
      <c r="R83" s="400">
        <v>36.741</v>
      </c>
      <c r="S83" s="368">
        <v>476.49300000000005</v>
      </c>
      <c r="T83" s="373">
        <v>513.23400000000004</v>
      </c>
      <c r="U83" s="19">
        <v>35.598999999999997</v>
      </c>
      <c r="V83" s="119">
        <v>684.63</v>
      </c>
      <c r="W83" s="374">
        <v>720.22900000000004</v>
      </c>
      <c r="X83" s="344">
        <f t="shared" si="83"/>
        <v>2.4695457308906953E-3</v>
      </c>
      <c r="Y83" s="322">
        <f t="shared" si="84"/>
        <v>7.1937389003997971E-3</v>
      </c>
      <c r="Z83" s="398">
        <f t="shared" si="85"/>
        <v>6.3272533016100699E-3</v>
      </c>
      <c r="AA83" s="322">
        <f t="shared" si="86"/>
        <v>2.4274832094929814E-3</v>
      </c>
      <c r="AB83" s="322">
        <f t="shared" si="87"/>
        <v>9.9884646021612539E-3</v>
      </c>
      <c r="AC83" s="398">
        <f t="shared" si="88"/>
        <v>8.6558652019974921E-3</v>
      </c>
      <c r="AE83" s="393">
        <f t="shared" si="89"/>
        <v>-3.1082441958574972E-2</v>
      </c>
      <c r="AF83" s="394">
        <f t="shared" si="89"/>
        <v>0.43681019448344449</v>
      </c>
      <c r="AG83" s="385">
        <f t="shared" si="89"/>
        <v>0.40331505706948484</v>
      </c>
      <c r="AI83" s="27">
        <f t="shared" si="90"/>
        <v>2.4147880381202764</v>
      </c>
      <c r="AJ83" s="28">
        <f t="shared" si="90"/>
        <v>2.2980019387415545</v>
      </c>
      <c r="AK83" s="401">
        <f t="shared" si="90"/>
        <v>2.3059856402145877</v>
      </c>
      <c r="AL83" s="28">
        <f t="shared" si="90"/>
        <v>2.1099454717875767</v>
      </c>
      <c r="AM83" s="28">
        <f t="shared" si="90"/>
        <v>2.43053262756542</v>
      </c>
      <c r="AN83" s="401">
        <f t="shared" si="90"/>
        <v>2.4124152992286074</v>
      </c>
      <c r="AO83" s="383">
        <f>(AL83-AI83)/AI83</f>
        <v>-0.1262398858700641</v>
      </c>
      <c r="AP83" s="384">
        <f>(AM83-AJ83)/AJ83</f>
        <v>5.7672139692120011E-2</v>
      </c>
      <c r="AQ83" s="385">
        <f>(AN83-AK83)/AK83</f>
        <v>4.6153652112124896E-2</v>
      </c>
    </row>
    <row r="84" spans="1:43" ht="19.5" customHeight="1">
      <c r="A84" s="8" t="s">
        <v>180</v>
      </c>
      <c r="B84" s="19">
        <v>430.24</v>
      </c>
      <c r="C84" s="370">
        <v>1389.4599999999998</v>
      </c>
      <c r="D84" s="374">
        <v>1819.6999999999998</v>
      </c>
      <c r="E84" s="19">
        <v>352.64000000000004</v>
      </c>
      <c r="F84" s="368">
        <v>1448.1599999999999</v>
      </c>
      <c r="G84" s="376">
        <v>1800.8</v>
      </c>
      <c r="H84" s="344">
        <f t="shared" si="76"/>
        <v>7.7615089481769955E-3</v>
      </c>
      <c r="I84" s="322">
        <f t="shared" si="77"/>
        <v>5.4123358455942152E-3</v>
      </c>
      <c r="J84" s="398">
        <f t="shared" si="78"/>
        <v>5.8295043140157961E-3</v>
      </c>
      <c r="K84" s="322">
        <f t="shared" si="79"/>
        <v>6.4348944120029491E-3</v>
      </c>
      <c r="L84" s="322">
        <f t="shared" si="80"/>
        <v>5.438800146966581E-3</v>
      </c>
      <c r="M84" s="398">
        <f t="shared" si="81"/>
        <v>5.6088187774083207E-3</v>
      </c>
      <c r="N84" s="393">
        <f t="shared" si="82"/>
        <v>-0.18036444775009289</v>
      </c>
      <c r="O84" s="394">
        <f t="shared" si="82"/>
        <v>4.2246628186489756E-2</v>
      </c>
      <c r="P84" s="385">
        <f t="shared" si="82"/>
        <v>-1.0386327416607059E-2</v>
      </c>
      <c r="R84" s="400">
        <v>121.87899999999999</v>
      </c>
      <c r="S84" s="368">
        <v>502.86700000000002</v>
      </c>
      <c r="T84" s="373">
        <v>624.74599999999998</v>
      </c>
      <c r="U84" s="19">
        <v>101.804</v>
      </c>
      <c r="V84" s="119">
        <v>588.33799999999997</v>
      </c>
      <c r="W84" s="374">
        <v>690.14199999999994</v>
      </c>
      <c r="X84" s="344">
        <f t="shared" si="83"/>
        <v>8.1920950473647162E-3</v>
      </c>
      <c r="Y84" s="322">
        <f t="shared" si="84"/>
        <v>7.5919140462238572E-3</v>
      </c>
      <c r="Z84" s="398">
        <f t="shared" si="85"/>
        <v>7.7019959534397262E-3</v>
      </c>
      <c r="AA84" s="322">
        <f t="shared" si="86"/>
        <v>6.9419787257850923E-3</v>
      </c>
      <c r="AB84" s="322">
        <f t="shared" si="87"/>
        <v>8.583604701965071E-3</v>
      </c>
      <c r="AC84" s="398">
        <f t="shared" si="88"/>
        <v>8.2942732412009963E-3</v>
      </c>
      <c r="AE84" s="393">
        <f t="shared" si="89"/>
        <v>-0.16471254276782701</v>
      </c>
      <c r="AF84" s="394">
        <f t="shared" si="89"/>
        <v>0.16996740688889894</v>
      </c>
      <c r="AG84" s="385">
        <f t="shared" si="89"/>
        <v>0.10467614038345177</v>
      </c>
      <c r="AI84" s="27">
        <f t="shared" si="90"/>
        <v>2.8328142432130896</v>
      </c>
      <c r="AJ84" s="28">
        <f t="shared" si="90"/>
        <v>3.6191542037914015</v>
      </c>
      <c r="AK84" s="401">
        <f t="shared" si="90"/>
        <v>3.4332362477331428</v>
      </c>
      <c r="AL84" s="28">
        <f t="shared" si="90"/>
        <v>2.8869101633393828</v>
      </c>
      <c r="AM84" s="28">
        <f t="shared" si="90"/>
        <v>4.0626588222295883</v>
      </c>
      <c r="AN84" s="401">
        <f t="shared" si="90"/>
        <v>3.8324189249222567</v>
      </c>
      <c r="AO84" s="383">
        <f t="shared" ref="AO84:AQ97" si="104">(AL84-AI84)/AI84</f>
        <v>1.9096176269198448E-2</v>
      </c>
      <c r="AP84" s="384">
        <f t="shared" si="104"/>
        <v>0.12254371973804662</v>
      </c>
      <c r="AQ84" s="385">
        <f t="shared" si="104"/>
        <v>0.11627008699231854</v>
      </c>
    </row>
    <row r="85" spans="1:43" ht="19.5" customHeight="1">
      <c r="A85" s="8" t="s">
        <v>174</v>
      </c>
      <c r="B85" s="19">
        <v>1755.24</v>
      </c>
      <c r="C85" s="370">
        <v>3217.2499999999995</v>
      </c>
      <c r="D85" s="374">
        <v>4972.49</v>
      </c>
      <c r="E85" s="19">
        <v>1095.6299999999999</v>
      </c>
      <c r="F85" s="368">
        <v>1595.84</v>
      </c>
      <c r="G85" s="376">
        <v>2691.47</v>
      </c>
      <c r="H85" s="344">
        <f t="shared" si="76"/>
        <v>3.1664445347243837E-2</v>
      </c>
      <c r="I85" s="322">
        <f t="shared" si="77"/>
        <v>1.2532089804123896E-2</v>
      </c>
      <c r="J85" s="398">
        <f t="shared" si="78"/>
        <v>1.5929632305545092E-2</v>
      </c>
      <c r="K85" s="322">
        <f t="shared" si="79"/>
        <v>1.9992806728172611E-2</v>
      </c>
      <c r="L85" s="322">
        <f t="shared" si="80"/>
        <v>5.9934363789464901E-3</v>
      </c>
      <c r="M85" s="398">
        <f t="shared" si="81"/>
        <v>8.3829228536379235E-3</v>
      </c>
      <c r="N85" s="393">
        <f t="shared" si="82"/>
        <v>-0.37579476310931847</v>
      </c>
      <c r="O85" s="394">
        <f t="shared" si="82"/>
        <v>-0.5039738907452016</v>
      </c>
      <c r="P85" s="385">
        <f t="shared" si="82"/>
        <v>-0.45872792102146009</v>
      </c>
      <c r="R85" s="400">
        <v>372.209</v>
      </c>
      <c r="S85" s="368">
        <v>804.63</v>
      </c>
      <c r="T85" s="373">
        <v>1176.8389999999999</v>
      </c>
      <c r="U85" s="19">
        <v>242.47300000000001</v>
      </c>
      <c r="V85" s="119">
        <v>402.60899999999998</v>
      </c>
      <c r="W85" s="374">
        <v>645.08199999999999</v>
      </c>
      <c r="X85" s="344">
        <f t="shared" si="83"/>
        <v>2.5018022017612336E-2</v>
      </c>
      <c r="Y85" s="322">
        <f t="shared" si="84"/>
        <v>1.2147708636703346E-2</v>
      </c>
      <c r="Z85" s="398">
        <f t="shared" si="85"/>
        <v>1.4508310922919161E-2</v>
      </c>
      <c r="AA85" s="322">
        <f t="shared" si="86"/>
        <v>1.6534148045040359E-2</v>
      </c>
      <c r="AB85" s="322">
        <f t="shared" si="87"/>
        <v>5.873896476946E-3</v>
      </c>
      <c r="AC85" s="398">
        <f t="shared" si="88"/>
        <v>7.7527325839905721E-3</v>
      </c>
      <c r="AE85" s="393">
        <f t="shared" si="89"/>
        <v>-0.34855685918395307</v>
      </c>
      <c r="AF85" s="394">
        <f t="shared" si="89"/>
        <v>-0.49963461466761122</v>
      </c>
      <c r="AG85" s="385">
        <f t="shared" si="89"/>
        <v>-0.45185195256105548</v>
      </c>
      <c r="AI85" s="27">
        <f t="shared" si="90"/>
        <v>2.1205590118730204</v>
      </c>
      <c r="AJ85" s="28">
        <f t="shared" si="90"/>
        <v>2.5009868676664859</v>
      </c>
      <c r="AK85" s="401">
        <f t="shared" si="90"/>
        <v>2.3666995810951859</v>
      </c>
      <c r="AL85" s="28">
        <f t="shared" si="90"/>
        <v>2.2130920109891115</v>
      </c>
      <c r="AM85" s="28">
        <f t="shared" si="90"/>
        <v>2.5228657008221376</v>
      </c>
      <c r="AN85" s="401">
        <f t="shared" si="90"/>
        <v>2.3967645933263237</v>
      </c>
      <c r="AO85" s="383">
        <f t="shared" si="104"/>
        <v>4.3636134904993594E-2</v>
      </c>
      <c r="AP85" s="384">
        <f t="shared" si="104"/>
        <v>8.7480799833488977E-3</v>
      </c>
      <c r="AQ85" s="385">
        <f t="shared" si="104"/>
        <v>1.2703349622948494E-2</v>
      </c>
    </row>
    <row r="86" spans="1:43" ht="19.5" customHeight="1">
      <c r="A86" s="8" t="s">
        <v>237</v>
      </c>
      <c r="B86" s="19">
        <v>194.86</v>
      </c>
      <c r="C86" s="370">
        <v>1959.0000000000002</v>
      </c>
      <c r="D86" s="374">
        <v>2153.86</v>
      </c>
      <c r="E86" s="19">
        <v>210.57</v>
      </c>
      <c r="F86" s="368">
        <v>1832.94</v>
      </c>
      <c r="G86" s="376">
        <v>2043.51</v>
      </c>
      <c r="H86" s="344">
        <f t="shared" si="76"/>
        <v>3.5152650465827663E-3</v>
      </c>
      <c r="I86" s="322">
        <f t="shared" si="77"/>
        <v>7.6308536564701898E-3</v>
      </c>
      <c r="J86" s="398">
        <f t="shared" si="78"/>
        <v>6.9000033861548963E-3</v>
      </c>
      <c r="K86" s="322">
        <f t="shared" si="79"/>
        <v>3.8424334061236977E-3</v>
      </c>
      <c r="L86" s="322">
        <f t="shared" si="80"/>
        <v>6.883903948031244E-3</v>
      </c>
      <c r="M86" s="398">
        <f t="shared" si="81"/>
        <v>6.3647696911493098E-3</v>
      </c>
      <c r="N86" s="393">
        <f t="shared" si="82"/>
        <v>8.0621985014882366E-2</v>
      </c>
      <c r="O86" s="394">
        <f t="shared" si="82"/>
        <v>-6.4349157733537596E-2</v>
      </c>
      <c r="P86" s="385">
        <f t="shared" si="82"/>
        <v>-5.1233599212576551E-2</v>
      </c>
      <c r="R86" s="400">
        <v>51.347999999999999</v>
      </c>
      <c r="S86" s="368">
        <v>527.14099999999996</v>
      </c>
      <c r="T86" s="373">
        <v>578.48899999999992</v>
      </c>
      <c r="U86" s="19">
        <v>52.791999999999994</v>
      </c>
      <c r="V86" s="119">
        <v>575.18099999999993</v>
      </c>
      <c r="W86" s="374">
        <v>627.97299999999996</v>
      </c>
      <c r="X86" s="344">
        <f t="shared" si="83"/>
        <v>3.4513550036682568E-3</v>
      </c>
      <c r="Y86" s="322">
        <f t="shared" si="84"/>
        <v>7.9583849452051734E-3</v>
      </c>
      <c r="Z86" s="398">
        <f t="shared" si="85"/>
        <v>7.1317302345423475E-3</v>
      </c>
      <c r="AA86" s="322">
        <f t="shared" si="86"/>
        <v>3.5998677939142521E-3</v>
      </c>
      <c r="AB86" s="322">
        <f t="shared" si="87"/>
        <v>8.3916495893193565E-3</v>
      </c>
      <c r="AC86" s="398">
        <f t="shared" si="88"/>
        <v>7.54711298558371E-3</v>
      </c>
      <c r="AE86" s="393">
        <f t="shared" si="89"/>
        <v>2.8121835319778677E-2</v>
      </c>
      <c r="AF86" s="394">
        <f t="shared" si="89"/>
        <v>9.1133112393078836E-2</v>
      </c>
      <c r="AG86" s="385">
        <f t="shared" si="89"/>
        <v>8.5540088056989927E-2</v>
      </c>
      <c r="AI86" s="27">
        <f t="shared" si="90"/>
        <v>2.6351226521605255</v>
      </c>
      <c r="AJ86" s="28">
        <f t="shared" si="90"/>
        <v>2.6908677896886162</v>
      </c>
      <c r="AK86" s="401">
        <f t="shared" si="90"/>
        <v>2.6858245196995156</v>
      </c>
      <c r="AL86" s="28">
        <f t="shared" si="90"/>
        <v>2.5070997767963146</v>
      </c>
      <c r="AM86" s="28">
        <f t="shared" si="90"/>
        <v>3.1380241579102419</v>
      </c>
      <c r="AN86" s="401">
        <f t="shared" si="90"/>
        <v>3.0730116319469931</v>
      </c>
      <c r="AO86" s="383">
        <f t="shared" si="104"/>
        <v>-4.8583270027012057E-2</v>
      </c>
      <c r="AP86" s="384">
        <f t="shared" si="104"/>
        <v>0.16617552520979492</v>
      </c>
      <c r="AQ86" s="385">
        <f t="shared" si="104"/>
        <v>0.14415949717027499</v>
      </c>
    </row>
    <row r="87" spans="1:43" ht="19.5" customHeight="1">
      <c r="A87" s="8" t="s">
        <v>175</v>
      </c>
      <c r="B87" s="19">
        <v>368.86</v>
      </c>
      <c r="C87" s="370">
        <v>2562.71</v>
      </c>
      <c r="D87" s="374">
        <v>2931.57</v>
      </c>
      <c r="E87" s="19">
        <v>394.65000000000003</v>
      </c>
      <c r="F87" s="368">
        <v>1749.5199999999998</v>
      </c>
      <c r="G87" s="376">
        <v>2144.1699999999996</v>
      </c>
      <c r="H87" s="344">
        <f t="shared" si="76"/>
        <v>6.6542166944602238E-3</v>
      </c>
      <c r="I87" s="322">
        <f t="shared" si="77"/>
        <v>9.982473187326554E-3</v>
      </c>
      <c r="J87" s="398">
        <f t="shared" si="78"/>
        <v>9.391438128174584E-3</v>
      </c>
      <c r="K87" s="322">
        <f t="shared" si="79"/>
        <v>7.2014833249119886E-3</v>
      </c>
      <c r="L87" s="322">
        <f t="shared" si="80"/>
        <v>6.5706065856818117E-3</v>
      </c>
      <c r="M87" s="398">
        <f t="shared" si="81"/>
        <v>6.678287959770989E-3</v>
      </c>
      <c r="N87" s="393">
        <f t="shared" si="82"/>
        <v>6.9918126118310525E-2</v>
      </c>
      <c r="O87" s="394">
        <f t="shared" si="82"/>
        <v>-0.31731643455560726</v>
      </c>
      <c r="P87" s="385">
        <f t="shared" si="82"/>
        <v>-0.26859327936907545</v>
      </c>
      <c r="R87" s="400">
        <v>85.214999999999989</v>
      </c>
      <c r="S87" s="368">
        <v>743.11699999999996</v>
      </c>
      <c r="T87" s="373">
        <v>828.33199999999999</v>
      </c>
      <c r="U87" s="19">
        <v>99.584000000000003</v>
      </c>
      <c r="V87" s="119">
        <v>475.488</v>
      </c>
      <c r="W87" s="374">
        <v>575.072</v>
      </c>
      <c r="X87" s="344">
        <f t="shared" si="83"/>
        <v>5.727724870249873E-3</v>
      </c>
      <c r="Y87" s="322">
        <f t="shared" si="84"/>
        <v>1.1219030857637773E-2</v>
      </c>
      <c r="Z87" s="398">
        <f t="shared" si="85"/>
        <v>1.0211845633432843E-2</v>
      </c>
      <c r="AA87" s="322">
        <f t="shared" si="86"/>
        <v>6.7905977115691194E-3</v>
      </c>
      <c r="AB87" s="322">
        <f t="shared" si="87"/>
        <v>6.9371705253238247E-3</v>
      </c>
      <c r="AC87" s="398">
        <f t="shared" si="88"/>
        <v>6.9113375238196483E-3</v>
      </c>
      <c r="AE87" s="393">
        <f t="shared" si="89"/>
        <v>0.16862054802558255</v>
      </c>
      <c r="AF87" s="394">
        <f t="shared" si="89"/>
        <v>-0.36014382661142186</v>
      </c>
      <c r="AG87" s="385">
        <f t="shared" si="89"/>
        <v>-0.30574697102128129</v>
      </c>
      <c r="AI87" s="27">
        <f t="shared" si="90"/>
        <v>2.3102261020441355</v>
      </c>
      <c r="AJ87" s="28">
        <f t="shared" si="90"/>
        <v>2.8997311439842974</v>
      </c>
      <c r="AK87" s="401">
        <f t="shared" si="90"/>
        <v>2.825557636351852</v>
      </c>
      <c r="AL87" s="28">
        <f t="shared" si="90"/>
        <v>2.5233498036234634</v>
      </c>
      <c r="AM87" s="28">
        <f t="shared" si="90"/>
        <v>2.7178197448443004</v>
      </c>
      <c r="AN87" s="401">
        <f t="shared" si="90"/>
        <v>2.6820261453149707</v>
      </c>
      <c r="AO87" s="383">
        <f t="shared" si="104"/>
        <v>9.2252313048818771E-2</v>
      </c>
      <c r="AP87" s="384">
        <f t="shared" si="104"/>
        <v>-6.2733884662854136E-2</v>
      </c>
      <c r="AQ87" s="385">
        <f t="shared" si="104"/>
        <v>-5.079758033964521E-2</v>
      </c>
    </row>
    <row r="88" spans="1:43" ht="19.5" customHeight="1">
      <c r="A88" s="8" t="s">
        <v>245</v>
      </c>
      <c r="B88" s="19">
        <v>28.22</v>
      </c>
      <c r="C88" s="370">
        <v>1873.8500000000001</v>
      </c>
      <c r="D88" s="374">
        <v>1902.0700000000002</v>
      </c>
      <c r="E88" s="19">
        <v>6.0299999999999994</v>
      </c>
      <c r="F88" s="368">
        <v>1788.66</v>
      </c>
      <c r="G88" s="376">
        <v>1794.69</v>
      </c>
      <c r="H88" s="344">
        <f t="shared" si="76"/>
        <v>5.0908744542012545E-4</v>
      </c>
      <c r="I88" s="322">
        <f t="shared" si="77"/>
        <v>7.299170558538369E-3</v>
      </c>
      <c r="J88" s="398">
        <f t="shared" si="78"/>
        <v>6.0933809257350258E-3</v>
      </c>
      <c r="K88" s="322">
        <f t="shared" si="79"/>
        <v>1.1003406676604405E-4</v>
      </c>
      <c r="L88" s="322">
        <f t="shared" si="80"/>
        <v>6.7176032143362926E-3</v>
      </c>
      <c r="M88" s="398">
        <f t="shared" si="81"/>
        <v>5.5897884116098062E-3</v>
      </c>
      <c r="N88" s="393">
        <f t="shared" si="82"/>
        <v>-0.78632175761871004</v>
      </c>
      <c r="O88" s="394">
        <f t="shared" si="82"/>
        <v>-4.5462550364223413E-2</v>
      </c>
      <c r="P88" s="385">
        <f t="shared" si="82"/>
        <v>-5.6454284016886916E-2</v>
      </c>
      <c r="R88" s="400">
        <v>6.2680000000000007</v>
      </c>
      <c r="S88" s="368">
        <v>507.36400000000003</v>
      </c>
      <c r="T88" s="373">
        <v>513.63200000000006</v>
      </c>
      <c r="U88" s="19">
        <v>1.8399999999999999</v>
      </c>
      <c r="V88" s="119">
        <v>500.71199999999999</v>
      </c>
      <c r="W88" s="374">
        <v>502.55199999999996</v>
      </c>
      <c r="X88" s="344">
        <f t="shared" si="83"/>
        <v>4.2130352035118476E-4</v>
      </c>
      <c r="Y88" s="322">
        <f t="shared" si="84"/>
        <v>7.6598064262485338E-3</v>
      </c>
      <c r="Z88" s="398">
        <f t="shared" si="85"/>
        <v>6.3321599266856514E-3</v>
      </c>
      <c r="AA88" s="322">
        <f t="shared" si="86"/>
        <v>1.2546894871954509E-4</v>
      </c>
      <c r="AB88" s="322">
        <f t="shared" si="87"/>
        <v>7.3051781077039645E-3</v>
      </c>
      <c r="AC88" s="398">
        <f t="shared" si="88"/>
        <v>6.039776750164521E-3</v>
      </c>
      <c r="AE88" s="393">
        <f t="shared" si="89"/>
        <v>-0.70644543714103392</v>
      </c>
      <c r="AF88" s="394">
        <f t="shared" si="89"/>
        <v>-1.3110902626122554E-2</v>
      </c>
      <c r="AG88" s="385">
        <f t="shared" si="89"/>
        <v>-2.1571864681328455E-2</v>
      </c>
      <c r="AI88" s="27">
        <f t="shared" si="90"/>
        <v>2.2211197732104893</v>
      </c>
      <c r="AJ88" s="28">
        <f t="shared" si="90"/>
        <v>2.7076019958908133</v>
      </c>
      <c r="AK88" s="401">
        <f t="shared" si="90"/>
        <v>2.7003843181376079</v>
      </c>
      <c r="AL88" s="28">
        <f t="shared" si="90"/>
        <v>3.0514096185737976</v>
      </c>
      <c r="AM88" s="28">
        <f t="shared" si="90"/>
        <v>2.7993693603032437</v>
      </c>
      <c r="AN88" s="401">
        <f t="shared" si="90"/>
        <v>2.8002161933258667</v>
      </c>
      <c r="AO88" s="383">
        <f t="shared" si="104"/>
        <v>0.37381588124046838</v>
      </c>
      <c r="AP88" s="384">
        <f t="shared" si="104"/>
        <v>3.3892486617937548E-2</v>
      </c>
      <c r="AQ88" s="385">
        <f t="shared" si="104"/>
        <v>3.6969506346826393E-2</v>
      </c>
    </row>
    <row r="89" spans="1:43" ht="19.5" customHeight="1">
      <c r="A89" s="8" t="s">
        <v>241</v>
      </c>
      <c r="B89" s="19">
        <v>1122.3200000000002</v>
      </c>
      <c r="C89" s="370">
        <v>1390.92</v>
      </c>
      <c r="D89" s="374">
        <v>2513.2400000000002</v>
      </c>
      <c r="E89" s="19">
        <v>533.71</v>
      </c>
      <c r="F89" s="368">
        <v>866.67</v>
      </c>
      <c r="G89" s="376">
        <v>1400.38</v>
      </c>
      <c r="H89" s="344">
        <f t="shared" si="76"/>
        <v>2.0246598927849586E-2</v>
      </c>
      <c r="I89" s="322">
        <f t="shared" si="77"/>
        <v>5.4180229544959248E-3</v>
      </c>
      <c r="J89" s="398">
        <f t="shared" si="78"/>
        <v>8.0512960499846461E-3</v>
      </c>
      <c r="K89" s="322">
        <f t="shared" si="79"/>
        <v>9.7390185362695499E-3</v>
      </c>
      <c r="L89" s="322">
        <f t="shared" si="80"/>
        <v>3.2549199835456904E-3</v>
      </c>
      <c r="M89" s="398">
        <f t="shared" si="81"/>
        <v>4.3616601729825994E-3</v>
      </c>
      <c r="N89" s="393">
        <f t="shared" ref="N89:N93" si="105">(E89-B89)/B89</f>
        <v>-0.52445826502245352</v>
      </c>
      <c r="O89" s="394">
        <f t="shared" ref="O89:O93" si="106">(F89-C89)/C89</f>
        <v>-0.37690880855836428</v>
      </c>
      <c r="P89" s="385">
        <f t="shared" ref="P89:P93" si="107">(G89-D89)/D89</f>
        <v>-0.44279893683054544</v>
      </c>
      <c r="R89" s="400">
        <v>235.81999999999996</v>
      </c>
      <c r="S89" s="368">
        <v>303.74599999999998</v>
      </c>
      <c r="T89" s="373">
        <v>539.56599999999992</v>
      </c>
      <c r="U89" s="19">
        <v>113.54900000000001</v>
      </c>
      <c r="V89" s="119">
        <v>203.29300000000001</v>
      </c>
      <c r="W89" s="374">
        <v>316.84199999999998</v>
      </c>
      <c r="X89" s="344">
        <f t="shared" si="83"/>
        <v>1.5850637550927946E-2</v>
      </c>
      <c r="Y89" s="322">
        <f t="shared" si="84"/>
        <v>4.5857324578552809E-3</v>
      </c>
      <c r="Z89" s="398">
        <f t="shared" si="85"/>
        <v>6.6518795616357027E-3</v>
      </c>
      <c r="AA89" s="322">
        <f t="shared" si="86"/>
        <v>7.7428661185628411E-3</v>
      </c>
      <c r="AB89" s="322">
        <f t="shared" si="87"/>
        <v>2.9659596196006132E-3</v>
      </c>
      <c r="AC89" s="398">
        <f t="shared" si="88"/>
        <v>3.8078744987098392E-3</v>
      </c>
      <c r="AE89" s="393">
        <f t="shared" ref="AE89:AE93" si="108">(U89-R89)/R89</f>
        <v>-0.51849291832753786</v>
      </c>
      <c r="AF89" s="394">
        <f t="shared" ref="AF89:AF93" si="109">(V89-S89)/S89</f>
        <v>-0.33071382009968847</v>
      </c>
      <c r="AG89" s="385">
        <f t="shared" ref="AG89:AG93" si="110">(W89-T89)/T89</f>
        <v>-0.41278360756608085</v>
      </c>
      <c r="AI89" s="27">
        <f t="shared" ref="AI89:AI93" si="111">(R89/B89)*10</f>
        <v>2.1011832632404297</v>
      </c>
      <c r="AJ89" s="28">
        <f t="shared" ref="AJ89:AJ93" si="112">(S89/C89)*10</f>
        <v>2.1837776435740373</v>
      </c>
      <c r="AK89" s="401">
        <f t="shared" ref="AK89:AK93" si="113">(T89/D89)*10</f>
        <v>2.1468940491158817</v>
      </c>
      <c r="AL89" s="28">
        <f t="shared" ref="AL89:AL93" si="114">(U89/E89)*10</f>
        <v>2.1275411740458301</v>
      </c>
      <c r="AM89" s="28">
        <f t="shared" ref="AM89:AM93" si="115">(V89/F89)*10</f>
        <v>2.3456794396944631</v>
      </c>
      <c r="AN89" s="401">
        <f t="shared" ref="AN89:AN93" si="116">(W89/G89)*10</f>
        <v>2.2625430240363329</v>
      </c>
      <c r="AO89" s="383">
        <f t="shared" ref="AO89:AO93" si="117">(AL89-AI89)/AI89</f>
        <v>1.2544317892934011E-2</v>
      </c>
      <c r="AP89" s="384">
        <f t="shared" ref="AP89:AP93" si="118">(AM89-AJ89)/AJ89</f>
        <v>7.4138407175674007E-2</v>
      </c>
      <c r="AQ89" s="385">
        <f t="shared" ref="AQ89:AQ93" si="119">(AN89-AK89)/AK89</f>
        <v>5.386804018953658E-2</v>
      </c>
    </row>
    <row r="90" spans="1:43" ht="19.5" customHeight="1">
      <c r="A90" s="8" t="s">
        <v>248</v>
      </c>
      <c r="B90" s="19">
        <v>348.25</v>
      </c>
      <c r="C90" s="370">
        <v>1952.2199999999998</v>
      </c>
      <c r="D90" s="374">
        <v>2300.4699999999998</v>
      </c>
      <c r="E90" s="19">
        <v>360.87</v>
      </c>
      <c r="F90" s="368">
        <v>1526.9199999999998</v>
      </c>
      <c r="G90" s="376">
        <v>1887.79</v>
      </c>
      <c r="H90" s="344">
        <f t="shared" si="76"/>
        <v>6.2824132837547382E-3</v>
      </c>
      <c r="I90" s="322">
        <f t="shared" si="77"/>
        <v>7.6044436575978718E-3</v>
      </c>
      <c r="J90" s="398">
        <f t="shared" si="78"/>
        <v>7.3696762044644275E-3</v>
      </c>
      <c r="K90" s="322">
        <f t="shared" si="79"/>
        <v>6.5850735777549458E-3</v>
      </c>
      <c r="L90" s="322">
        <f t="shared" si="80"/>
        <v>5.7345961222559742E-3</v>
      </c>
      <c r="M90" s="398">
        <f t="shared" si="81"/>
        <v>5.8797601065102472E-3</v>
      </c>
      <c r="N90" s="393">
        <f t="shared" si="105"/>
        <v>3.6238334529791832E-2</v>
      </c>
      <c r="O90" s="394">
        <f t="shared" si="106"/>
        <v>-0.21785454508200919</v>
      </c>
      <c r="P90" s="385">
        <f t="shared" si="107"/>
        <v>-0.17938942911665873</v>
      </c>
      <c r="R90" s="400">
        <v>60.074000000000005</v>
      </c>
      <c r="S90" s="368">
        <v>299.91699999999997</v>
      </c>
      <c r="T90" s="373">
        <v>359.99099999999999</v>
      </c>
      <c r="U90" s="19">
        <v>57.731999999999999</v>
      </c>
      <c r="V90" s="119">
        <v>237.71800000000005</v>
      </c>
      <c r="W90" s="374">
        <v>295.45000000000005</v>
      </c>
      <c r="X90" s="344">
        <f t="shared" si="83"/>
        <v>4.037872954942099E-3</v>
      </c>
      <c r="Y90" s="322">
        <f t="shared" si="84"/>
        <v>4.5279250477786781E-3</v>
      </c>
      <c r="Z90" s="398">
        <f t="shared" si="85"/>
        <v>4.4380423808631358E-3</v>
      </c>
      <c r="AA90" s="322">
        <f t="shared" si="86"/>
        <v>3.9367246453678138E-3</v>
      </c>
      <c r="AB90" s="322">
        <f t="shared" si="87"/>
        <v>3.4682059335649465E-3</v>
      </c>
      <c r="AC90" s="398">
        <f t="shared" si="88"/>
        <v>3.5507808959791389E-3</v>
      </c>
      <c r="AE90" s="393">
        <f t="shared" si="108"/>
        <v>-3.8985251523121579E-2</v>
      </c>
      <c r="AF90" s="394">
        <f t="shared" si="109"/>
        <v>-0.20738737717435135</v>
      </c>
      <c r="AG90" s="385">
        <f t="shared" si="110"/>
        <v>-0.17928503768149742</v>
      </c>
      <c r="AI90" s="27">
        <f t="shared" si="111"/>
        <v>1.725025125628141</v>
      </c>
      <c r="AJ90" s="28">
        <f t="shared" si="112"/>
        <v>1.5362868938951553</v>
      </c>
      <c r="AK90" s="401">
        <f t="shared" si="113"/>
        <v>1.5648584854399319</v>
      </c>
      <c r="AL90" s="28">
        <f t="shared" si="114"/>
        <v>1.5998004821680936</v>
      </c>
      <c r="AM90" s="28">
        <f t="shared" si="115"/>
        <v>1.5568464621591183</v>
      </c>
      <c r="AN90" s="401">
        <f t="shared" si="116"/>
        <v>1.5650575540711629</v>
      </c>
      <c r="AO90" s="383">
        <f t="shared" si="117"/>
        <v>-7.2592938850353769E-2</v>
      </c>
      <c r="AP90" s="384">
        <f t="shared" si="118"/>
        <v>1.3382635981379457E-2</v>
      </c>
      <c r="AQ90" s="385">
        <f t="shared" si="119"/>
        <v>1.2721190643319818E-4</v>
      </c>
    </row>
    <row r="91" spans="1:43" ht="19.5" customHeight="1">
      <c r="A91" s="8" t="s">
        <v>223</v>
      </c>
      <c r="B91" s="19">
        <v>32.380000000000003</v>
      </c>
      <c r="C91" s="370">
        <v>1780.2199999999998</v>
      </c>
      <c r="D91" s="374">
        <v>1812.6</v>
      </c>
      <c r="E91" s="19">
        <v>8.49</v>
      </c>
      <c r="F91" s="368">
        <v>1206.3800000000001</v>
      </c>
      <c r="G91" s="376">
        <v>1214.8700000000001</v>
      </c>
      <c r="H91" s="344">
        <f t="shared" si="76"/>
        <v>5.8413364573719584E-4</v>
      </c>
      <c r="I91" s="322">
        <f t="shared" si="77"/>
        <v>6.9344554856158027E-3</v>
      </c>
      <c r="J91" s="398">
        <f t="shared" si="78"/>
        <v>5.806759091930006E-3</v>
      </c>
      <c r="K91" s="322">
        <f t="shared" si="79"/>
        <v>1.5492358654124614E-4</v>
      </c>
      <c r="L91" s="322">
        <f t="shared" si="80"/>
        <v>4.5307560775726058E-3</v>
      </c>
      <c r="M91" s="398">
        <f t="shared" si="81"/>
        <v>3.7838658752277028E-3</v>
      </c>
      <c r="N91" s="393">
        <f t="shared" si="105"/>
        <v>-0.73780111179740582</v>
      </c>
      <c r="O91" s="394">
        <f t="shared" si="106"/>
        <v>-0.32234218242689094</v>
      </c>
      <c r="P91" s="385">
        <f t="shared" si="107"/>
        <v>-0.32976387509654631</v>
      </c>
      <c r="R91" s="400">
        <v>12.059999999999999</v>
      </c>
      <c r="S91" s="368">
        <v>368.82799999999997</v>
      </c>
      <c r="T91" s="373">
        <v>380.88799999999998</v>
      </c>
      <c r="U91" s="19">
        <v>3.016</v>
      </c>
      <c r="V91" s="119">
        <v>266.34899999999999</v>
      </c>
      <c r="W91" s="374">
        <v>269.36500000000001</v>
      </c>
      <c r="X91" s="344">
        <f t="shared" si="83"/>
        <v>8.1061270826982891E-4</v>
      </c>
      <c r="Y91" s="322">
        <f t="shared" si="84"/>
        <v>5.5682923592931186E-3</v>
      </c>
      <c r="Z91" s="398">
        <f t="shared" si="85"/>
        <v>4.6956648537385603E-3</v>
      </c>
      <c r="AA91" s="322">
        <f t="shared" si="86"/>
        <v>2.0565997246638481E-4</v>
      </c>
      <c r="AB91" s="322">
        <f t="shared" si="87"/>
        <v>3.8859202172283535E-3</v>
      </c>
      <c r="AC91" s="398">
        <f t="shared" si="88"/>
        <v>3.2372858217817589E-3</v>
      </c>
      <c r="AE91" s="393">
        <f t="shared" ref="AE91:AE92" si="120">(U91-R91)/R91</f>
        <v>-0.74991708126036483</v>
      </c>
      <c r="AF91" s="394">
        <f t="shared" ref="AF91:AF92" si="121">(V91-S91)/S91</f>
        <v>-0.27785038012298413</v>
      </c>
      <c r="AG91" s="385">
        <f t="shared" ref="AG91:AG92" si="122">(W91-T91)/T91</f>
        <v>-0.29279735775346027</v>
      </c>
      <c r="AI91" s="27">
        <f t="shared" si="111"/>
        <v>3.7245213094502772</v>
      </c>
      <c r="AJ91" s="28">
        <f t="shared" si="112"/>
        <v>2.071811349159093</v>
      </c>
      <c r="AK91" s="401">
        <f t="shared" si="113"/>
        <v>2.1013350987531725</v>
      </c>
      <c r="AL91" s="28">
        <f t="shared" si="114"/>
        <v>3.5524146054181389</v>
      </c>
      <c r="AM91" s="28">
        <f t="shared" si="115"/>
        <v>2.2078366683797808</v>
      </c>
      <c r="AN91" s="401">
        <f t="shared" si="116"/>
        <v>2.2172331195930428</v>
      </c>
      <c r="AO91" s="383">
        <f t="shared" si="117"/>
        <v>-4.6209080236821201E-2</v>
      </c>
      <c r="AP91" s="384">
        <f t="shared" si="118"/>
        <v>6.5655263099074004E-2</v>
      </c>
      <c r="AQ91" s="385">
        <f t="shared" si="119"/>
        <v>5.5154468655969457E-2</v>
      </c>
    </row>
    <row r="92" spans="1:43" ht="19.5" customHeight="1">
      <c r="A92" s="8" t="s">
        <v>183</v>
      </c>
      <c r="B92" s="19">
        <v>70.670000000000016</v>
      </c>
      <c r="C92" s="370">
        <v>1097.31</v>
      </c>
      <c r="D92" s="374">
        <v>1167.98</v>
      </c>
      <c r="E92" s="19">
        <v>43.209999999999994</v>
      </c>
      <c r="F92" s="368">
        <v>1125.8600000000001</v>
      </c>
      <c r="G92" s="376">
        <v>1169.0700000000002</v>
      </c>
      <c r="H92" s="344">
        <f t="shared" si="76"/>
        <v>1.2748834077902296E-3</v>
      </c>
      <c r="I92" s="322">
        <f t="shared" si="77"/>
        <v>4.2743297732421148E-3</v>
      </c>
      <c r="J92" s="398">
        <f t="shared" si="78"/>
        <v>3.7416851396846569E-3</v>
      </c>
      <c r="K92" s="322">
        <f t="shared" si="79"/>
        <v>7.8848623962865061E-4</v>
      </c>
      <c r="L92" s="322">
        <f t="shared" si="80"/>
        <v>4.2283501363549582E-3</v>
      </c>
      <c r="M92" s="398">
        <f t="shared" si="81"/>
        <v>3.6412159973926847E-3</v>
      </c>
      <c r="N92" s="393">
        <f t="shared" si="105"/>
        <v>-0.38856657704825265</v>
      </c>
      <c r="O92" s="394">
        <f t="shared" si="106"/>
        <v>2.6018171710820263E-2</v>
      </c>
      <c r="P92" s="385">
        <f t="shared" si="107"/>
        <v>9.3323515813639399E-4</v>
      </c>
      <c r="R92" s="400">
        <v>25.038999999999998</v>
      </c>
      <c r="S92" s="368">
        <v>272.596</v>
      </c>
      <c r="T92" s="373">
        <v>297.63499999999999</v>
      </c>
      <c r="U92" s="19">
        <v>15.366</v>
      </c>
      <c r="V92" s="119">
        <v>250.64000000000001</v>
      </c>
      <c r="W92" s="374">
        <v>266.00600000000003</v>
      </c>
      <c r="X92" s="344">
        <f t="shared" si="83"/>
        <v>1.6829959869293736E-3</v>
      </c>
      <c r="Y92" s="322">
        <f t="shared" si="84"/>
        <v>4.1154527963545798E-3</v>
      </c>
      <c r="Z92" s="398">
        <f t="shared" si="85"/>
        <v>3.6693049104788715E-3</v>
      </c>
      <c r="AA92" s="322">
        <f t="shared" si="86"/>
        <v>1.0478021011002881E-3</v>
      </c>
      <c r="AB92" s="322">
        <f t="shared" si="87"/>
        <v>3.6567324947573096E-3</v>
      </c>
      <c r="AC92" s="398">
        <f t="shared" si="88"/>
        <v>3.1969166458481191E-3</v>
      </c>
      <c r="AE92" s="393">
        <f t="shared" si="120"/>
        <v>-0.38631734494189063</v>
      </c>
      <c r="AF92" s="394">
        <f t="shared" si="121"/>
        <v>-8.0544101894378453E-2</v>
      </c>
      <c r="AG92" s="385">
        <f t="shared" si="122"/>
        <v>-0.10626774404891885</v>
      </c>
      <c r="AI92" s="27">
        <f t="shared" si="111"/>
        <v>3.5430875902080077</v>
      </c>
      <c r="AJ92" s="28">
        <f t="shared" si="112"/>
        <v>2.4842205028661</v>
      </c>
      <c r="AK92" s="401">
        <f t="shared" si="113"/>
        <v>2.5482884980907206</v>
      </c>
      <c r="AL92" s="28">
        <f t="shared" si="114"/>
        <v>3.5561212682249481</v>
      </c>
      <c r="AM92" s="28">
        <f t="shared" si="115"/>
        <v>2.2262092977812515</v>
      </c>
      <c r="AN92" s="401">
        <f t="shared" si="116"/>
        <v>2.2753641783639984</v>
      </c>
      <c r="AO92" s="383">
        <f t="shared" si="117"/>
        <v>3.6786214523630394E-3</v>
      </c>
      <c r="AP92" s="384">
        <f t="shared" si="118"/>
        <v>-0.10386002562460749</v>
      </c>
      <c r="AQ92" s="385">
        <f t="shared" si="119"/>
        <v>-0.10710102876154248</v>
      </c>
    </row>
    <row r="93" spans="1:43" ht="19.5" customHeight="1">
      <c r="A93" s="8" t="s">
        <v>182</v>
      </c>
      <c r="B93" s="19">
        <v>41.970000000000006</v>
      </c>
      <c r="C93" s="370">
        <v>247.86</v>
      </c>
      <c r="D93" s="374">
        <v>289.83000000000004</v>
      </c>
      <c r="E93" s="19">
        <v>51.75</v>
      </c>
      <c r="F93" s="368">
        <v>740.36</v>
      </c>
      <c r="G93" s="376">
        <v>792.11</v>
      </c>
      <c r="H93" s="344">
        <f t="shared" si="76"/>
        <v>7.5713678541044192E-4</v>
      </c>
      <c r="I93" s="322">
        <f t="shared" si="77"/>
        <v>9.6548411806671825E-4</v>
      </c>
      <c r="J93" s="398">
        <f t="shared" si="78"/>
        <v>9.2848559396120156E-4</v>
      </c>
      <c r="K93" s="322">
        <f t="shared" si="79"/>
        <v>9.4432221478321404E-4</v>
      </c>
      <c r="L93" s="322">
        <f t="shared" si="80"/>
        <v>2.7805422583196456E-3</v>
      </c>
      <c r="M93" s="398">
        <f t="shared" si="81"/>
        <v>2.4671265225304894E-3</v>
      </c>
      <c r="N93" s="393">
        <f t="shared" si="105"/>
        <v>0.23302358827734079</v>
      </c>
      <c r="O93" s="394">
        <f t="shared" si="106"/>
        <v>1.9870087952876623</v>
      </c>
      <c r="P93" s="385">
        <f t="shared" si="107"/>
        <v>1.7330159058758579</v>
      </c>
      <c r="R93" s="400">
        <v>7.4779999999999998</v>
      </c>
      <c r="S93" s="368">
        <v>49.027000000000001</v>
      </c>
      <c r="T93" s="373">
        <v>56.505000000000003</v>
      </c>
      <c r="U93" s="19">
        <v>14.061</v>
      </c>
      <c r="V93" s="119">
        <v>234.06100000000001</v>
      </c>
      <c r="W93" s="374">
        <v>248.12200000000001</v>
      </c>
      <c r="X93" s="344">
        <f t="shared" si="83"/>
        <v>5.026336511145755E-4</v>
      </c>
      <c r="Y93" s="322">
        <f t="shared" si="84"/>
        <v>7.4017338569485973E-4</v>
      </c>
      <c r="Z93" s="398">
        <f t="shared" si="85"/>
        <v>6.9660515049173863E-4</v>
      </c>
      <c r="AA93" s="322">
        <f t="shared" si="86"/>
        <v>9.5881461301387154E-4</v>
      </c>
      <c r="AB93" s="322">
        <f t="shared" si="87"/>
        <v>3.414851837118539E-3</v>
      </c>
      <c r="AC93" s="398">
        <f t="shared" si="88"/>
        <v>2.9819829327200399E-3</v>
      </c>
      <c r="AE93" s="393">
        <f t="shared" si="108"/>
        <v>0.88031559240438628</v>
      </c>
      <c r="AF93" s="394">
        <f t="shared" si="109"/>
        <v>3.7741244620311254</v>
      </c>
      <c r="AG93" s="385">
        <f t="shared" si="110"/>
        <v>3.3911512255552609</v>
      </c>
      <c r="AI93" s="27">
        <f t="shared" si="111"/>
        <v>1.7817488682392182</v>
      </c>
      <c r="AJ93" s="28">
        <f t="shared" si="112"/>
        <v>1.9780117808440247</v>
      </c>
      <c r="AK93" s="401">
        <f t="shared" si="113"/>
        <v>1.9495911396335779</v>
      </c>
      <c r="AL93" s="28">
        <f t="shared" si="114"/>
        <v>2.7171014492753627</v>
      </c>
      <c r="AM93" s="28">
        <f t="shared" si="115"/>
        <v>3.1614484845210438</v>
      </c>
      <c r="AN93" s="401">
        <f t="shared" si="116"/>
        <v>3.1324184772316976</v>
      </c>
      <c r="AO93" s="383">
        <f t="shared" si="117"/>
        <v>0.52496319639057221</v>
      </c>
      <c r="AP93" s="384">
        <f t="shared" si="118"/>
        <v>0.59829608455215688</v>
      </c>
      <c r="AQ93" s="385">
        <f t="shared" si="119"/>
        <v>0.60670533095489443</v>
      </c>
    </row>
    <row r="94" spans="1:43" ht="19.5" customHeight="1">
      <c r="A94" s="8" t="s">
        <v>240</v>
      </c>
      <c r="B94" s="19"/>
      <c r="C94" s="370">
        <v>117</v>
      </c>
      <c r="D94" s="374">
        <v>117</v>
      </c>
      <c r="E94" s="19">
        <v>103</v>
      </c>
      <c r="F94" s="368">
        <v>599.26</v>
      </c>
      <c r="G94" s="376">
        <v>702.26</v>
      </c>
      <c r="H94" s="344">
        <f t="shared" si="76"/>
        <v>0</v>
      </c>
      <c r="I94" s="322">
        <f t="shared" si="77"/>
        <v>4.5574776815059321E-4</v>
      </c>
      <c r="J94" s="398">
        <f t="shared" si="78"/>
        <v>3.7481563155456843E-4</v>
      </c>
      <c r="K94" s="322">
        <f t="shared" si="79"/>
        <v>1.8795205434332569E-3</v>
      </c>
      <c r="L94" s="322">
        <f t="shared" si="80"/>
        <v>2.2506182853215071E-3</v>
      </c>
      <c r="M94" s="398">
        <f t="shared" si="81"/>
        <v>2.1872773626292578E-3</v>
      </c>
      <c r="N94" s="393" t="e">
        <f t="shared" ref="N94:N95" si="123">(E94-B94)/B94</f>
        <v>#DIV/0!</v>
      </c>
      <c r="O94" s="394">
        <f t="shared" ref="O94:O95" si="124">(F94-C94)/C94</f>
        <v>4.1218803418803418</v>
      </c>
      <c r="P94" s="385">
        <f t="shared" ref="P94:P95" si="125">(G94-D94)/D94</f>
        <v>5.0022222222222226</v>
      </c>
      <c r="R94" s="400"/>
      <c r="S94" s="368">
        <v>26.08</v>
      </c>
      <c r="T94" s="373">
        <v>26.08</v>
      </c>
      <c r="U94" s="19">
        <v>17.828000000000003</v>
      </c>
      <c r="V94" s="119">
        <v>227.346</v>
      </c>
      <c r="W94" s="374">
        <v>245.17400000000001</v>
      </c>
      <c r="X94" s="344">
        <f t="shared" si="83"/>
        <v>0</v>
      </c>
      <c r="Y94" s="322">
        <f t="shared" si="84"/>
        <v>3.9373655126607668E-4</v>
      </c>
      <c r="Z94" s="398">
        <f t="shared" si="85"/>
        <v>3.2151955269134666E-4</v>
      </c>
      <c r="AA94" s="322">
        <f t="shared" si="86"/>
        <v>1.215685009658723E-3</v>
      </c>
      <c r="AB94" s="322">
        <f t="shared" si="87"/>
        <v>3.316882803036607E-3</v>
      </c>
      <c r="AC94" s="398">
        <f t="shared" si="88"/>
        <v>2.9465532421417812E-3</v>
      </c>
      <c r="AE94" s="393"/>
      <c r="AF94" s="394">
        <f t="shared" ref="AF94:AF95" si="126">(V94-S94)/S94</f>
        <v>7.7172546012269949</v>
      </c>
      <c r="AG94" s="385">
        <f t="shared" ref="AG94:AG95" si="127">(W94-T94)/T94</f>
        <v>8.4008435582822081</v>
      </c>
      <c r="AI94" s="27"/>
      <c r="AJ94" s="28">
        <f t="shared" ref="AJ94:AJ95" si="128">(S94/C94)*10</f>
        <v>2.2290598290598291</v>
      </c>
      <c r="AK94" s="401">
        <f t="shared" ref="AK94:AK95" si="129">(T94/D94)*10</f>
        <v>2.2290598290598291</v>
      </c>
      <c r="AL94" s="28">
        <f t="shared" ref="AL94:AL95" si="130">(U94/E94)*10</f>
        <v>1.7308737864077672</v>
      </c>
      <c r="AM94" s="28">
        <f t="shared" ref="AM94:AM95" si="131">(V94/F94)*10</f>
        <v>3.7937789940927145</v>
      </c>
      <c r="AN94" s="401">
        <f t="shared" ref="AN94:AN95" si="132">(W94/G94)*10</f>
        <v>3.4912140802551761</v>
      </c>
      <c r="AO94" s="383"/>
      <c r="AP94" s="384">
        <f t="shared" ref="AP94:AP95" si="133">(AM94-AJ94)/AJ94</f>
        <v>0.70196373584680816</v>
      </c>
      <c r="AQ94" s="385">
        <f t="shared" ref="AQ94:AQ95" si="134">(AN94-AK94)/AK94</f>
        <v>0.56622717557459967</v>
      </c>
    </row>
    <row r="95" spans="1:43" ht="19.5" customHeight="1">
      <c r="A95" s="8" t="s">
        <v>249</v>
      </c>
      <c r="B95" s="19">
        <v>227.71999999999997</v>
      </c>
      <c r="C95" s="370">
        <v>1017.8300000000002</v>
      </c>
      <c r="D95" s="374">
        <v>1245.5500000000002</v>
      </c>
      <c r="E95" s="19">
        <v>151.49</v>
      </c>
      <c r="F95" s="368">
        <v>807.10000000000025</v>
      </c>
      <c r="G95" s="376">
        <v>958.59000000000026</v>
      </c>
      <c r="H95" s="344">
        <f t="shared" si="76"/>
        <v>4.1080578692796231E-3</v>
      </c>
      <c r="I95" s="322">
        <f t="shared" si="77"/>
        <v>3.964732913305285E-3</v>
      </c>
      <c r="J95" s="398">
        <f t="shared" si="78"/>
        <v>3.9901846998529299E-3</v>
      </c>
      <c r="K95" s="322">
        <f t="shared" si="79"/>
        <v>2.7643550206281949E-3</v>
      </c>
      <c r="L95" s="322">
        <f t="shared" si="80"/>
        <v>3.0311951708490285E-3</v>
      </c>
      <c r="M95" s="398">
        <f t="shared" si="81"/>
        <v>2.9856494845823208E-3</v>
      </c>
      <c r="N95" s="393">
        <f t="shared" si="123"/>
        <v>-0.3347532056911996</v>
      </c>
      <c r="O95" s="394">
        <f t="shared" si="124"/>
        <v>-0.20703850348289976</v>
      </c>
      <c r="P95" s="385">
        <f t="shared" si="125"/>
        <v>-0.23038818192766239</v>
      </c>
      <c r="R95" s="400">
        <v>41.362000000000002</v>
      </c>
      <c r="S95" s="368">
        <v>238.35599999999999</v>
      </c>
      <c r="T95" s="373">
        <v>279.71800000000002</v>
      </c>
      <c r="U95" s="19">
        <v>29.676999999999996</v>
      </c>
      <c r="V95" s="119">
        <v>206.92700000000002</v>
      </c>
      <c r="W95" s="374">
        <v>236.60400000000001</v>
      </c>
      <c r="X95" s="344">
        <f t="shared" si="83"/>
        <v>2.7801461724259258E-3</v>
      </c>
      <c r="Y95" s="322">
        <f t="shared" si="84"/>
        <v>3.5985226002138411E-3</v>
      </c>
      <c r="Z95" s="398">
        <f t="shared" si="85"/>
        <v>3.4484204846517682E-3</v>
      </c>
      <c r="AA95" s="322">
        <f t="shared" si="86"/>
        <v>2.0236641256249671E-3</v>
      </c>
      <c r="AB95" s="322">
        <f t="shared" si="87"/>
        <v>3.0189781556920117E-3</v>
      </c>
      <c r="AC95" s="398">
        <f t="shared" si="88"/>
        <v>2.8435571606439266E-3</v>
      </c>
      <c r="AE95" s="393">
        <f t="shared" ref="AE95" si="135">(U95-R95)/R95</f>
        <v>-0.2825056815434458</v>
      </c>
      <c r="AF95" s="394">
        <f t="shared" si="126"/>
        <v>-0.1318573897867055</v>
      </c>
      <c r="AG95" s="385">
        <f t="shared" si="127"/>
        <v>-0.15413380619052044</v>
      </c>
      <c r="AI95" s="27">
        <f t="shared" ref="AI95" si="136">(R95/B95)*10</f>
        <v>1.8163534164763748</v>
      </c>
      <c r="AJ95" s="28">
        <f t="shared" si="128"/>
        <v>2.3418056060442312</v>
      </c>
      <c r="AK95" s="401">
        <f t="shared" si="129"/>
        <v>2.2457388302356387</v>
      </c>
      <c r="AL95" s="28">
        <f t="shared" si="130"/>
        <v>1.9590071951944019</v>
      </c>
      <c r="AM95" s="28">
        <f t="shared" si="131"/>
        <v>2.5638334778837808</v>
      </c>
      <c r="AN95" s="401">
        <f t="shared" si="132"/>
        <v>2.4682502425437356</v>
      </c>
      <c r="AO95" s="383">
        <f t="shared" ref="AO95" si="137">(AL95-AI95)/AI95</f>
        <v>7.8538558313594908E-2</v>
      </c>
      <c r="AP95" s="384">
        <f t="shared" si="133"/>
        <v>9.4810547581956756E-2</v>
      </c>
      <c r="AQ95" s="385">
        <f t="shared" si="134"/>
        <v>9.9081607047222603E-2</v>
      </c>
    </row>
    <row r="96" spans="1:43" ht="19.5" customHeight="1" thickBot="1">
      <c r="A96" s="8" t="s">
        <v>17</v>
      </c>
      <c r="B96" s="19">
        <f t="shared" ref="B96:G96" si="138">B97-SUM(B69:B95)</f>
        <v>1220.8799999999683</v>
      </c>
      <c r="C96" s="370">
        <f t="shared" si="138"/>
        <v>6424.0099999999511</v>
      </c>
      <c r="D96" s="375">
        <f t="shared" si="138"/>
        <v>7644.8899999999558</v>
      </c>
      <c r="E96" s="21">
        <f t="shared" si="138"/>
        <v>1461.3399999999892</v>
      </c>
      <c r="F96" s="119">
        <f t="shared" si="138"/>
        <v>7037.4300000000803</v>
      </c>
      <c r="G96" s="374">
        <f t="shared" si="138"/>
        <v>8498.7700000000186</v>
      </c>
      <c r="H96" s="344">
        <f t="shared" si="76"/>
        <v>2.20246165968996E-2</v>
      </c>
      <c r="I96" s="322">
        <f t="shared" si="77"/>
        <v>2.5023318120316839E-2</v>
      </c>
      <c r="J96" s="398">
        <f t="shared" si="78"/>
        <v>2.4490805756540071E-2</v>
      </c>
      <c r="K96" s="322">
        <f t="shared" si="79"/>
        <v>2.6666199523696459E-2</v>
      </c>
      <c r="L96" s="322">
        <f t="shared" si="80"/>
        <v>2.643021166049847E-2</v>
      </c>
      <c r="M96" s="398">
        <f t="shared" si="81"/>
        <v>2.6470491315456809E-2</v>
      </c>
      <c r="N96" s="395">
        <f t="shared" si="82"/>
        <v>0.19695629382087282</v>
      </c>
      <c r="O96" s="396">
        <f t="shared" si="82"/>
        <v>9.5488643386316935E-2</v>
      </c>
      <c r="P96" s="387">
        <f t="shared" si="82"/>
        <v>0.11169290859647003</v>
      </c>
      <c r="R96" s="19">
        <f t="shared" ref="R96:W96" si="139">R97-SUM(R69:R95)</f>
        <v>354.44300000000476</v>
      </c>
      <c r="S96" s="119">
        <f t="shared" si="139"/>
        <v>1843.6119999999646</v>
      </c>
      <c r="T96" s="374">
        <f t="shared" si="139"/>
        <v>2198.0550000000221</v>
      </c>
      <c r="U96" s="119">
        <f t="shared" si="139"/>
        <v>416.01299999999355</v>
      </c>
      <c r="V96" s="123">
        <f t="shared" si="139"/>
        <v>2284.0079999999725</v>
      </c>
      <c r="W96" s="375">
        <f t="shared" si="139"/>
        <v>2700.0209999999788</v>
      </c>
      <c r="X96" s="344">
        <f t="shared" si="83"/>
        <v>2.3823880610056952E-2</v>
      </c>
      <c r="Y96" s="322">
        <f t="shared" si="84"/>
        <v>2.7833490442973171E-2</v>
      </c>
      <c r="Z96" s="398">
        <f t="shared" si="85"/>
        <v>2.7098069800267834E-2</v>
      </c>
      <c r="AA96" s="322">
        <f t="shared" si="86"/>
        <v>2.836777921938223E-2</v>
      </c>
      <c r="AB96" s="322">
        <f t="shared" si="87"/>
        <v>3.3322718927088858E-2</v>
      </c>
      <c r="AC96" s="398">
        <f t="shared" si="88"/>
        <v>3.2449426249932016E-2</v>
      </c>
      <c r="AE96" s="395">
        <f t="shared" si="89"/>
        <v>0.17370917185552534</v>
      </c>
      <c r="AF96" s="396">
        <f t="shared" si="89"/>
        <v>0.23887672677332128</v>
      </c>
      <c r="AG96" s="387">
        <f t="shared" si="89"/>
        <v>0.22836826194064827</v>
      </c>
      <c r="AI96" s="27">
        <f t="shared" si="90"/>
        <v>2.9031763973528433</v>
      </c>
      <c r="AJ96" s="28">
        <f t="shared" si="90"/>
        <v>2.8698772262184811</v>
      </c>
      <c r="AK96" s="401">
        <f t="shared" si="90"/>
        <v>2.8751950649388478</v>
      </c>
      <c r="AL96" s="28">
        <f t="shared" si="90"/>
        <v>2.846791301134552</v>
      </c>
      <c r="AM96" s="28">
        <f t="shared" si="90"/>
        <v>3.2455143425937401</v>
      </c>
      <c r="AN96" s="401">
        <f t="shared" si="90"/>
        <v>3.1769550181967188</v>
      </c>
      <c r="AO96" s="386">
        <f t="shared" si="104"/>
        <v>-1.9421863676524775E-2</v>
      </c>
      <c r="AP96" s="384">
        <f t="shared" si="104"/>
        <v>0.13088961191215157</v>
      </c>
      <c r="AQ96" s="385">
        <f t="shared" si="104"/>
        <v>0.10495286282925262</v>
      </c>
    </row>
    <row r="97" spans="1:43" ht="25.5" customHeight="1" thickBot="1">
      <c r="A97" s="12" t="s">
        <v>18</v>
      </c>
      <c r="B97" s="17">
        <v>55432.519999999968</v>
      </c>
      <c r="C97" s="371">
        <v>256720.94999999992</v>
      </c>
      <c r="D97" s="18">
        <v>312153.46999999991</v>
      </c>
      <c r="E97" s="17">
        <v>54801.209999999985</v>
      </c>
      <c r="F97" s="372">
        <v>266264.6100000001</v>
      </c>
      <c r="G97" s="377">
        <v>321065.82</v>
      </c>
      <c r="H97" s="333">
        <f t="shared" ref="H97:M97" si="140">SUM(H69:H96)</f>
        <v>1</v>
      </c>
      <c r="I97" s="337">
        <f t="shared" si="140"/>
        <v>1</v>
      </c>
      <c r="J97" s="334">
        <f t="shared" si="140"/>
        <v>0.99999999999999989</v>
      </c>
      <c r="K97" s="337">
        <f t="shared" si="140"/>
        <v>1.0000000000000002</v>
      </c>
      <c r="L97" s="337">
        <f t="shared" si="140"/>
        <v>0.99999999999999978</v>
      </c>
      <c r="M97" s="334">
        <f t="shared" si="140"/>
        <v>0.99999999999999989</v>
      </c>
      <c r="N97" s="388">
        <f t="shared" si="82"/>
        <v>-1.1388802096675083E-2</v>
      </c>
      <c r="O97" s="389">
        <f t="shared" si="82"/>
        <v>3.7175228589642492E-2</v>
      </c>
      <c r="P97" s="390">
        <f t="shared" si="82"/>
        <v>2.8551180289618745E-2</v>
      </c>
      <c r="R97" s="17">
        <v>14877.635000000004</v>
      </c>
      <c r="S97" s="371">
        <v>66237.18299999999</v>
      </c>
      <c r="T97" s="18">
        <v>81114.818000000014</v>
      </c>
      <c r="U97" s="17">
        <v>14664.982999999995</v>
      </c>
      <c r="V97" s="372">
        <v>68542.065999999963</v>
      </c>
      <c r="W97" s="377">
        <v>83207.048999999985</v>
      </c>
      <c r="X97" s="333">
        <f t="shared" ref="X97:AC97" si="141">SUM(X69:X96)</f>
        <v>0.99999999999999989</v>
      </c>
      <c r="Y97" s="337">
        <f t="shared" si="141"/>
        <v>0.99999999999999967</v>
      </c>
      <c r="Z97" s="334">
        <f t="shared" si="141"/>
        <v>1</v>
      </c>
      <c r="AA97" s="337">
        <f t="shared" si="141"/>
        <v>0.99999999999999978</v>
      </c>
      <c r="AB97" s="337">
        <f t="shared" si="141"/>
        <v>1.0000000000000002</v>
      </c>
      <c r="AC97" s="334">
        <f t="shared" si="141"/>
        <v>0.99999999999999978</v>
      </c>
      <c r="AE97" s="388">
        <f t="shared" si="89"/>
        <v>-1.4293400799253987E-2</v>
      </c>
      <c r="AF97" s="389">
        <f t="shared" si="89"/>
        <v>3.4797418845544395E-2</v>
      </c>
      <c r="AG97" s="390">
        <f t="shared" si="89"/>
        <v>2.5793449971125749E-2</v>
      </c>
      <c r="AI97" s="402">
        <f t="shared" si="90"/>
        <v>2.6839182126304224</v>
      </c>
      <c r="AJ97" s="403">
        <f t="shared" si="90"/>
        <v>2.5801237881053343</v>
      </c>
      <c r="AK97" s="404">
        <f t="shared" si="90"/>
        <v>2.5985557040259728</v>
      </c>
      <c r="AL97" s="403">
        <f t="shared" si="90"/>
        <v>2.676032700737812</v>
      </c>
      <c r="AM97" s="403">
        <f t="shared" si="90"/>
        <v>2.5742086415464653</v>
      </c>
      <c r="AN97" s="404">
        <f t="shared" si="90"/>
        <v>2.5915885097952804</v>
      </c>
      <c r="AO97" s="388">
        <f t="shared" si="104"/>
        <v>-2.9380596828552773E-3</v>
      </c>
      <c r="AP97" s="389">
        <f t="shared" si="104"/>
        <v>-2.2925824668329617E-3</v>
      </c>
      <c r="AQ97" s="390">
        <f t="shared" si="104"/>
        <v>-2.6811794797771734E-3</v>
      </c>
    </row>
  </sheetData>
  <mergeCells count="66"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H38:J38"/>
    <mergeCell ref="K38:M38"/>
    <mergeCell ref="N38:P38"/>
    <mergeCell ref="AE38:AG38"/>
    <mergeCell ref="AI38:AK38"/>
    <mergeCell ref="AL38:AN38"/>
    <mergeCell ref="AO38:AQ38"/>
    <mergeCell ref="AE37:AG37"/>
    <mergeCell ref="AI37:AN37"/>
    <mergeCell ref="AO37:AQ37"/>
    <mergeCell ref="X66:AC66"/>
    <mergeCell ref="X67:Z67"/>
    <mergeCell ref="AA67:AC67"/>
    <mergeCell ref="X38:Z38"/>
    <mergeCell ref="AA38:AC38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AE67:AG67"/>
    <mergeCell ref="AI67:AK67"/>
    <mergeCell ref="AL67:AN67"/>
    <mergeCell ref="AO67:AQ67"/>
    <mergeCell ref="AE66:AG66"/>
    <mergeCell ref="AI66:AN66"/>
    <mergeCell ref="AO66:AQ6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3A0A5AD1-BCDF-49AF-963D-8179B19A8A4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E25D02AF-65C2-4831-B77E-0A35C080898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79" id="{F45E0B0B-C6F1-4BEC-8A81-A80700A60EB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31573C97-BAF6-488E-A689-A817F18E471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AF5C932E-AE0E-4B67-A1C3-594331AB293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81" id="{5BA6AC64-B4CE-45D1-A2B7-56CE70B994D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6B8CA9DB-AD21-4DB3-9CBF-1699782AC79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FC84AEBD-81B4-4933-8F81-3AF535C9668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83" id="{7BBE5C0A-C52C-4992-96AC-DEBE4D196C2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7FC3AD2C-C717-452B-B27E-CED4879A6AC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60E298AE-5501-4F96-A909-F89452003B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85" id="{C49E117B-68FE-4243-8E94-530AAF9C4EB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6BAB-1FC7-44BF-BD14-A9B0007214E6}">
  <sheetPr>
    <pageSetUpPr fitToPage="1"/>
  </sheetPr>
  <dimension ref="A1:AG57"/>
  <sheetViews>
    <sheetView showGridLines="0" workbookViewId="0">
      <selection activeCell="E27" sqref="E27:J3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147</v>
      </c>
      <c r="B1" s="4"/>
    </row>
    <row r="3" spans="1:33">
      <c r="A3" s="1" t="s">
        <v>130</v>
      </c>
    </row>
    <row r="4" spans="1:33" ht="15.75" thickBot="1"/>
    <row r="5" spans="1:33" ht="15.75" customHeight="1">
      <c r="A5" s="466" t="s">
        <v>16</v>
      </c>
      <c r="B5" s="454"/>
      <c r="C5" s="454"/>
      <c r="D5" s="454"/>
      <c r="E5" s="440" t="s">
        <v>207</v>
      </c>
      <c r="F5" s="503"/>
      <c r="G5" s="503"/>
      <c r="H5" s="503"/>
      <c r="I5" s="503"/>
      <c r="J5" s="441"/>
      <c r="L5" s="504" t="s">
        <v>127</v>
      </c>
      <c r="M5" s="503"/>
      <c r="N5" s="503"/>
      <c r="O5" s="503"/>
      <c r="P5" s="503"/>
      <c r="Q5" s="441"/>
      <c r="S5" s="497" t="s">
        <v>152</v>
      </c>
      <c r="T5" s="497"/>
      <c r="U5" s="497"/>
    </row>
    <row r="6" spans="1:33" ht="15.75" customHeight="1">
      <c r="A6" s="480"/>
      <c r="B6" s="455"/>
      <c r="C6" s="455"/>
      <c r="D6" s="455"/>
      <c r="E6" s="505">
        <v>2025</v>
      </c>
      <c r="F6" s="499"/>
      <c r="G6" s="500"/>
      <c r="H6" s="506">
        <v>2026</v>
      </c>
      <c r="I6" s="507"/>
      <c r="J6" s="508"/>
      <c r="L6" s="498">
        <f>E6</f>
        <v>2025</v>
      </c>
      <c r="M6" s="499"/>
      <c r="N6" s="500"/>
      <c r="O6" s="505">
        <f>H6</f>
        <v>2026</v>
      </c>
      <c r="P6" s="499"/>
      <c r="Q6" s="509"/>
      <c r="S6" s="501" t="s">
        <v>126</v>
      </c>
      <c r="T6" s="502" t="s">
        <v>125</v>
      </c>
      <c r="U6" s="455" t="s">
        <v>12</v>
      </c>
    </row>
    <row r="7" spans="1:33" ht="19.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1" t="s">
        <v>29</v>
      </c>
      <c r="I7" s="352" t="s">
        <v>30</v>
      </c>
      <c r="J7" s="353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7"/>
      <c r="T7" s="445"/>
      <c r="U7" s="491"/>
    </row>
    <row r="8" spans="1:33" ht="24" customHeight="1" thickBot="1">
      <c r="A8" s="12" t="s">
        <v>20</v>
      </c>
      <c r="B8" s="13"/>
      <c r="C8" s="13"/>
      <c r="D8" s="13"/>
      <c r="E8" s="17">
        <v>83266.099999999977</v>
      </c>
      <c r="F8" s="339">
        <v>253331.68000000002</v>
      </c>
      <c r="G8" s="162">
        <v>336597.78</v>
      </c>
      <c r="H8" s="17">
        <v>71852.22</v>
      </c>
      <c r="I8" s="339">
        <v>175499.15999999997</v>
      </c>
      <c r="J8" s="18">
        <v>247351.37999999995</v>
      </c>
      <c r="L8" s="333">
        <f t="shared" ref="L8:Q8" si="0">E8/E16</f>
        <v>0.66264577477280795</v>
      </c>
      <c r="M8" s="342">
        <f t="shared" si="0"/>
        <v>0.35288266857930334</v>
      </c>
      <c r="N8" s="337">
        <f t="shared" si="0"/>
        <v>0.39902569753109707</v>
      </c>
      <c r="O8" s="333">
        <f t="shared" si="0"/>
        <v>0.66482236976268461</v>
      </c>
      <c r="P8" s="342">
        <f t="shared" si="0"/>
        <v>0.28350141332188727</v>
      </c>
      <c r="Q8" s="334">
        <f t="shared" si="0"/>
        <v>0.34018010452183406</v>
      </c>
      <c r="S8" s="324">
        <f t="shared" ref="S8:U19" si="1">(H8-E8)/E8</f>
        <v>-0.13707715384772409</v>
      </c>
      <c r="T8" s="328">
        <f t="shared" si="1"/>
        <v>-0.30723563669573439</v>
      </c>
      <c r="U8" s="164">
        <f t="shared" si="1"/>
        <v>-0.26514256867647812</v>
      </c>
    </row>
    <row r="9" spans="1:33" s="3" customFormat="1" ht="24" customHeight="1">
      <c r="A9" s="46"/>
      <c r="B9" s="177" t="s">
        <v>33</v>
      </c>
      <c r="C9" s="177"/>
      <c r="D9" s="178"/>
      <c r="E9" s="39">
        <v>29273.819999999992</v>
      </c>
      <c r="F9" s="153">
        <v>75696.5</v>
      </c>
      <c r="G9" s="112">
        <v>104970.31999999999</v>
      </c>
      <c r="H9" s="39">
        <v>33803.729999999996</v>
      </c>
      <c r="I9" s="153">
        <v>67164.490000000005</v>
      </c>
      <c r="J9" s="20">
        <v>100968.22</v>
      </c>
      <c r="K9"/>
      <c r="L9" s="344">
        <f t="shared" ref="L9:Q9" si="2">E9/E8</f>
        <v>0.3515694862615158</v>
      </c>
      <c r="M9" s="345">
        <f t="shared" si="2"/>
        <v>0.29880392377297615</v>
      </c>
      <c r="N9" s="346">
        <f t="shared" si="2"/>
        <v>0.31185683993518909</v>
      </c>
      <c r="O9" s="344">
        <f t="shared" si="2"/>
        <v>0.4704618729943208</v>
      </c>
      <c r="P9" s="345">
        <f t="shared" si="2"/>
        <v>0.38270547847636432</v>
      </c>
      <c r="Q9" s="346">
        <f t="shared" si="2"/>
        <v>0.40819752046663343</v>
      </c>
      <c r="R9"/>
      <c r="S9" s="325">
        <f t="shared" si="1"/>
        <v>0.15474270184075753</v>
      </c>
      <c r="T9" s="329">
        <f t="shared" si="1"/>
        <v>-0.11271340154432496</v>
      </c>
      <c r="U9" s="209">
        <f t="shared" si="1"/>
        <v>-3.8126015048825151E-2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12772.02</v>
      </c>
      <c r="F10" s="154">
        <v>34819.070000000007</v>
      </c>
      <c r="G10" s="119">
        <v>47591.090000000011</v>
      </c>
      <c r="H10" s="19">
        <v>13949.810000000003</v>
      </c>
      <c r="I10" s="154">
        <v>55481.809999999983</v>
      </c>
      <c r="J10" s="20">
        <v>69431.619999999981</v>
      </c>
      <c r="L10" s="344">
        <f t="shared" ref="L10:Q10" si="3">E10/E8</f>
        <v>0.15338799343310189</v>
      </c>
      <c r="M10" s="345">
        <f t="shared" si="3"/>
        <v>0.13744459437524753</v>
      </c>
      <c r="N10" s="346">
        <f t="shared" si="3"/>
        <v>0.1413886033354112</v>
      </c>
      <c r="O10" s="344">
        <f t="shared" si="3"/>
        <v>0.19414584545891558</v>
      </c>
      <c r="P10" s="345">
        <f t="shared" si="3"/>
        <v>0.31613718265090268</v>
      </c>
      <c r="Q10" s="346">
        <f t="shared" si="3"/>
        <v>0.28070035428951312</v>
      </c>
      <c r="S10" s="325">
        <f t="shared" si="1"/>
        <v>9.2216423087342694E-2</v>
      </c>
      <c r="T10" s="329">
        <f t="shared" si="1"/>
        <v>0.59343170279964319</v>
      </c>
      <c r="U10" s="209">
        <f t="shared" si="1"/>
        <v>0.4589205668540049</v>
      </c>
    </row>
    <row r="11" spans="1:33" ht="24" customHeight="1" thickBot="1">
      <c r="A11" s="8"/>
      <c r="B11" t="s">
        <v>36</v>
      </c>
      <c r="E11" s="19">
        <v>41220.25999999998</v>
      </c>
      <c r="F11" s="154">
        <v>142816.11000000002</v>
      </c>
      <c r="G11" s="119">
        <v>184036.37</v>
      </c>
      <c r="H11" s="19">
        <v>24098.68</v>
      </c>
      <c r="I11" s="154">
        <v>52852.859999999993</v>
      </c>
      <c r="J11" s="20">
        <v>76951.539999999994</v>
      </c>
      <c r="L11" s="344">
        <f t="shared" ref="L11:Q11" si="4">E11/E8</f>
        <v>0.49504252030538226</v>
      </c>
      <c r="M11" s="345">
        <f t="shared" si="4"/>
        <v>0.56375148185177626</v>
      </c>
      <c r="N11" s="346">
        <f t="shared" si="4"/>
        <v>0.54675455672939965</v>
      </c>
      <c r="O11" s="344">
        <f t="shared" si="4"/>
        <v>0.33539228154676359</v>
      </c>
      <c r="P11" s="345">
        <f t="shared" si="4"/>
        <v>0.30115733887273305</v>
      </c>
      <c r="Q11" s="346">
        <f t="shared" si="4"/>
        <v>0.31110212524385356</v>
      </c>
      <c r="S11" s="325">
        <f t="shared" si="1"/>
        <v>-0.41536807385494384</v>
      </c>
      <c r="T11" s="329">
        <f t="shared" si="1"/>
        <v>-0.62992368297946233</v>
      </c>
      <c r="U11" s="209">
        <f t="shared" si="1"/>
        <v>-0.58186775798718482</v>
      </c>
    </row>
    <row r="12" spans="1:33" ht="24" customHeight="1" thickBot="1">
      <c r="A12" s="12" t="s">
        <v>21</v>
      </c>
      <c r="B12" s="13"/>
      <c r="C12" s="13"/>
      <c r="D12" s="13"/>
      <c r="E12" s="17">
        <v>42390.930000000022</v>
      </c>
      <c r="F12" s="339">
        <v>464560.41999999987</v>
      </c>
      <c r="G12" s="162">
        <v>506951.34999999986</v>
      </c>
      <c r="H12" s="17">
        <v>36225.10000000002</v>
      </c>
      <c r="I12" s="339">
        <v>443542.40999999992</v>
      </c>
      <c r="J12" s="18">
        <v>479767.50999999989</v>
      </c>
      <c r="L12" s="333">
        <f t="shared" ref="L12:Q12" si="5">E12/E16</f>
        <v>0.337354225227192</v>
      </c>
      <c r="M12" s="342">
        <f t="shared" si="5"/>
        <v>0.64711733142069672</v>
      </c>
      <c r="N12" s="334">
        <f t="shared" si="5"/>
        <v>0.60097430246890293</v>
      </c>
      <c r="O12" s="333">
        <f t="shared" si="5"/>
        <v>0.33517763023731539</v>
      </c>
      <c r="P12" s="342">
        <f t="shared" si="5"/>
        <v>0.71649858667811284</v>
      </c>
      <c r="Q12" s="334">
        <f t="shared" si="5"/>
        <v>0.65981989547816589</v>
      </c>
      <c r="S12" s="326">
        <f t="shared" si="1"/>
        <v>-0.14545163316775542</v>
      </c>
      <c r="T12" s="330">
        <f t="shared" si="1"/>
        <v>-4.5242791023824107E-2</v>
      </c>
      <c r="U12" s="327">
        <f t="shared" si="1"/>
        <v>-5.3622186823252323E-2</v>
      </c>
    </row>
    <row r="13" spans="1:33" s="3" customFormat="1" ht="24" customHeight="1">
      <c r="A13" s="46"/>
      <c r="B13" s="3" t="s">
        <v>33</v>
      </c>
      <c r="E13" s="31">
        <v>27462.300000000017</v>
      </c>
      <c r="F13" s="340">
        <v>183204.28999999983</v>
      </c>
      <c r="G13" s="356">
        <v>210666.58999999985</v>
      </c>
      <c r="H13" s="31">
        <v>24108.39000000001</v>
      </c>
      <c r="I13" s="340">
        <v>146443.89999999991</v>
      </c>
      <c r="J13" s="354">
        <v>170552.28999999992</v>
      </c>
      <c r="K13"/>
      <c r="L13" s="335">
        <f>E13/G13</f>
        <v>0.13035906642814143</v>
      </c>
      <c r="M13" s="343">
        <f>F13/G13</f>
        <v>0.86964093357185857</v>
      </c>
      <c r="N13" s="336">
        <f>G13/$G$12</f>
        <v>0.41555583193535217</v>
      </c>
      <c r="O13" s="335">
        <f>H13/J13</f>
        <v>0.1413548302400397</v>
      </c>
      <c r="P13" s="343">
        <f>I13/J13</f>
        <v>0.8586451697599603</v>
      </c>
      <c r="Q13" s="336">
        <f>J13/J12</f>
        <v>0.35548945363140566</v>
      </c>
      <c r="R13"/>
      <c r="S13" s="325">
        <f t="shared" si="1"/>
        <v>-0.1221277897335622</v>
      </c>
      <c r="T13" s="329">
        <f t="shared" si="1"/>
        <v>-0.20065245197042034</v>
      </c>
      <c r="U13" s="209">
        <f t="shared" si="1"/>
        <v>-0.19041605030963837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6663.66</v>
      </c>
      <c r="F14" s="154">
        <v>63424.930000000008</v>
      </c>
      <c r="G14" s="119">
        <v>70088.590000000011</v>
      </c>
      <c r="H14" s="19">
        <v>5480.3900000000012</v>
      </c>
      <c r="I14" s="154">
        <v>69222.55</v>
      </c>
      <c r="J14" s="20">
        <v>74702.94</v>
      </c>
      <c r="L14" s="344">
        <f>E14/G14</f>
        <v>9.5074818882788181E-2</v>
      </c>
      <c r="M14" s="345">
        <f>F14/G14</f>
        <v>0.90492518111721176</v>
      </c>
      <c r="N14" s="409">
        <f t="shared" ref="N14:N15" si="6">G14/$G$12</f>
        <v>0.13825506135845192</v>
      </c>
      <c r="O14" s="344">
        <f>H14/J14</f>
        <v>7.3362440621480243E-2</v>
      </c>
      <c r="P14" s="345">
        <f>I14/J14</f>
        <v>0.92663755937851977</v>
      </c>
      <c r="Q14" s="346">
        <f>J14/J12</f>
        <v>0.15570654211244947</v>
      </c>
      <c r="S14" s="325">
        <f t="shared" si="1"/>
        <v>-0.17757058433353423</v>
      </c>
      <c r="T14" s="329">
        <f t="shared" si="1"/>
        <v>9.140916671094465E-2</v>
      </c>
      <c r="U14" s="209">
        <f t="shared" si="1"/>
        <v>6.5835965597253285E-2</v>
      </c>
    </row>
    <row r="15" spans="1:33" ht="24" customHeight="1" thickBot="1">
      <c r="A15" s="8"/>
      <c r="B15" t="s">
        <v>36</v>
      </c>
      <c r="E15" s="19">
        <v>8264.9700000000048</v>
      </c>
      <c r="F15" s="154">
        <v>217931.2</v>
      </c>
      <c r="G15" s="119">
        <v>226196.17</v>
      </c>
      <c r="H15" s="19">
        <v>6636.3200000000033</v>
      </c>
      <c r="I15" s="154">
        <v>227875.96</v>
      </c>
      <c r="J15" s="20">
        <v>234512.28</v>
      </c>
      <c r="L15" s="347">
        <f>E15/G15</f>
        <v>3.6538947586955181E-2</v>
      </c>
      <c r="M15" s="348">
        <f>F15/G15</f>
        <v>0.96346105241304481</v>
      </c>
      <c r="N15" s="346">
        <f t="shared" si="6"/>
        <v>0.44618910670619594</v>
      </c>
      <c r="O15" s="347">
        <f>H15/J15</f>
        <v>2.8298390173853598E-2</v>
      </c>
      <c r="P15" s="348">
        <f>I15/J15</f>
        <v>0.9717016098261464</v>
      </c>
      <c r="Q15" s="349">
        <f>J15/J12</f>
        <v>0.4888040042561449</v>
      </c>
      <c r="S15" s="325">
        <f t="shared" si="1"/>
        <v>-0.19705455676185157</v>
      </c>
      <c r="T15" s="329">
        <f t="shared" si="1"/>
        <v>4.5632566608177168E-2</v>
      </c>
      <c r="U15" s="209">
        <f t="shared" si="1"/>
        <v>3.6765034527330792E-2</v>
      </c>
    </row>
    <row r="16" spans="1:33" ht="24" customHeight="1" thickBot="1">
      <c r="A16" s="12" t="s">
        <v>12</v>
      </c>
      <c r="B16" s="13"/>
      <c r="C16" s="13"/>
      <c r="D16" s="13"/>
      <c r="E16" s="17">
        <v>125657.03</v>
      </c>
      <c r="F16" s="339">
        <v>717892.09999999986</v>
      </c>
      <c r="G16" s="162">
        <v>843549.12999999989</v>
      </c>
      <c r="H16" s="17">
        <v>108077.32000000002</v>
      </c>
      <c r="I16" s="339">
        <v>619041.56999999983</v>
      </c>
      <c r="J16" s="18">
        <v>727118.8899999999</v>
      </c>
      <c r="L16" s="333">
        <f>L8+L12</f>
        <v>1</v>
      </c>
      <c r="M16" s="342">
        <f t="shared" ref="M16:Q16" si="7">M8+M12</f>
        <v>1</v>
      </c>
      <c r="N16" s="337">
        <f t="shared" si="7"/>
        <v>1</v>
      </c>
      <c r="O16" s="333">
        <f t="shared" si="7"/>
        <v>1</v>
      </c>
      <c r="P16" s="342">
        <f t="shared" si="7"/>
        <v>1</v>
      </c>
      <c r="Q16" s="334">
        <f t="shared" si="7"/>
        <v>1</v>
      </c>
      <c r="S16" s="326">
        <f t="shared" si="1"/>
        <v>-0.1399023198304144</v>
      </c>
      <c r="T16" s="330">
        <f t="shared" si="1"/>
        <v>-0.13769552555321343</v>
      </c>
      <c r="U16" s="327">
        <f t="shared" si="1"/>
        <v>-0.13802425473427968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56736.12000000001</v>
      </c>
      <c r="F17" s="341">
        <f t="shared" ref="F17:G19" si="8">F9+F13</f>
        <v>258900.78999999983</v>
      </c>
      <c r="G17" s="323">
        <f t="shared" si="8"/>
        <v>315636.90999999986</v>
      </c>
      <c r="H17" s="180">
        <f>H9+H13</f>
        <v>57912.12000000001</v>
      </c>
      <c r="I17" s="341">
        <f t="shared" ref="I17:J19" si="9">I9+I13</f>
        <v>213608.3899999999</v>
      </c>
      <c r="J17" s="355">
        <f t="shared" si="9"/>
        <v>271520.50999999989</v>
      </c>
      <c r="K17"/>
      <c r="L17" s="335">
        <f t="shared" ref="L17:Q17" si="10">E17/E16</f>
        <v>0.45151568519485152</v>
      </c>
      <c r="M17" s="343">
        <f t="shared" si="10"/>
        <v>0.36064025499096575</v>
      </c>
      <c r="N17" s="338">
        <f t="shared" si="10"/>
        <v>0.37417726931921547</v>
      </c>
      <c r="O17" s="335">
        <f t="shared" si="10"/>
        <v>0.53583971179152112</v>
      </c>
      <c r="P17" s="343">
        <f t="shared" si="10"/>
        <v>0.34506307872022224</v>
      </c>
      <c r="Q17" s="336">
        <f t="shared" si="10"/>
        <v>0.37341968931655722</v>
      </c>
      <c r="R17"/>
      <c r="S17" s="325">
        <f t="shared" si="1"/>
        <v>2.0727536532283136E-2</v>
      </c>
      <c r="T17" s="329">
        <f t="shared" si="1"/>
        <v>-0.174941142512543</v>
      </c>
      <c r="U17" s="209">
        <f t="shared" si="1"/>
        <v>-0.13976945852118494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19435.68</v>
      </c>
      <c r="F18" s="154">
        <f t="shared" si="8"/>
        <v>98244.000000000015</v>
      </c>
      <c r="G18" s="119">
        <f t="shared" si="8"/>
        <v>117679.68000000002</v>
      </c>
      <c r="H18" s="19">
        <f>H10+H14</f>
        <v>19430.200000000004</v>
      </c>
      <c r="I18" s="154">
        <f t="shared" si="9"/>
        <v>124704.35999999999</v>
      </c>
      <c r="J18" s="20">
        <f t="shared" si="9"/>
        <v>144134.56</v>
      </c>
      <c r="L18" s="344">
        <f t="shared" ref="L18:Q18" si="11">E18/E16</f>
        <v>0.15467244451026735</v>
      </c>
      <c r="M18" s="345">
        <f t="shared" si="11"/>
        <v>0.1368506492828101</v>
      </c>
      <c r="N18" s="322">
        <f t="shared" si="11"/>
        <v>0.13950542513155106</v>
      </c>
      <c r="O18" s="344">
        <f t="shared" si="11"/>
        <v>0.17978054970274984</v>
      </c>
      <c r="P18" s="345">
        <f t="shared" si="11"/>
        <v>0.20144747306711569</v>
      </c>
      <c r="Q18" s="346">
        <f t="shared" si="11"/>
        <v>0.19822695020342548</v>
      </c>
      <c r="S18" s="325">
        <f t="shared" si="1"/>
        <v>-2.8195566092855642E-4</v>
      </c>
      <c r="T18" s="329">
        <f t="shared" si="1"/>
        <v>0.26933308904360537</v>
      </c>
      <c r="U18" s="209">
        <f t="shared" si="1"/>
        <v>0.22480414630631193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49485.229999999981</v>
      </c>
      <c r="F19" s="155">
        <f t="shared" si="8"/>
        <v>360747.31000000006</v>
      </c>
      <c r="G19" s="123">
        <f t="shared" si="8"/>
        <v>410232.54000000004</v>
      </c>
      <c r="H19" s="21">
        <f>H11+H15</f>
        <v>30735.000000000004</v>
      </c>
      <c r="I19" s="155">
        <f t="shared" si="9"/>
        <v>280728.82</v>
      </c>
      <c r="J19" s="22">
        <f t="shared" si="9"/>
        <v>311463.82</v>
      </c>
      <c r="L19" s="347">
        <f t="shared" ref="L19:Q19" si="12">E19/E16</f>
        <v>0.39381187029488107</v>
      </c>
      <c r="M19" s="348">
        <f t="shared" si="12"/>
        <v>0.50250909572622426</v>
      </c>
      <c r="N19" s="350">
        <f t="shared" si="12"/>
        <v>0.48631730554923353</v>
      </c>
      <c r="O19" s="347">
        <f t="shared" si="12"/>
        <v>0.28437973850572901</v>
      </c>
      <c r="P19" s="348">
        <f t="shared" si="12"/>
        <v>0.45348944821266218</v>
      </c>
      <c r="Q19" s="349">
        <f t="shared" si="12"/>
        <v>0.42835336048001732</v>
      </c>
      <c r="S19" s="331">
        <f t="shared" si="1"/>
        <v>-0.3789055845552296</v>
      </c>
      <c r="T19" s="332">
        <f t="shared" si="1"/>
        <v>-0.22181313008266101</v>
      </c>
      <c r="U19" s="208">
        <f t="shared" si="1"/>
        <v>-0.24076276348043971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54"/>
      <c r="C24" s="454"/>
      <c r="D24" s="454"/>
      <c r="E24" s="440" t="str">
        <f>E5</f>
        <v>jan - ago</v>
      </c>
      <c r="F24" s="503"/>
      <c r="G24" s="503"/>
      <c r="H24" s="503"/>
      <c r="I24" s="503"/>
      <c r="J24" s="441"/>
      <c r="L24" s="504" t="s">
        <v>127</v>
      </c>
      <c r="M24" s="503"/>
      <c r="N24" s="503"/>
      <c r="O24" s="503"/>
      <c r="P24" s="503"/>
      <c r="Q24" s="441"/>
      <c r="S24" s="497" t="s">
        <v>152</v>
      </c>
      <c r="T24" s="497"/>
      <c r="U24" s="497"/>
    </row>
    <row r="25" spans="1:33" ht="18.75" customHeight="1">
      <c r="A25" s="480"/>
      <c r="B25" s="455"/>
      <c r="C25" s="455"/>
      <c r="D25" s="455"/>
      <c r="E25" s="505">
        <f>E6</f>
        <v>2025</v>
      </c>
      <c r="F25" s="499"/>
      <c r="G25" s="500"/>
      <c r="H25" s="506">
        <f>H6</f>
        <v>2026</v>
      </c>
      <c r="I25" s="507"/>
      <c r="J25" s="508"/>
      <c r="L25" s="498">
        <f>E25</f>
        <v>2025</v>
      </c>
      <c r="M25" s="499"/>
      <c r="N25" s="500"/>
      <c r="O25" s="505">
        <f>H25</f>
        <v>2026</v>
      </c>
      <c r="P25" s="499"/>
      <c r="Q25" s="509"/>
      <c r="S25" s="501" t="s">
        <v>126</v>
      </c>
      <c r="T25" s="502" t="s">
        <v>125</v>
      </c>
      <c r="U25" s="455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1" t="s">
        <v>29</v>
      </c>
      <c r="I26" s="352" t="s">
        <v>30</v>
      </c>
      <c r="J26" s="353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7"/>
      <c r="T26" s="445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11316.819999999996</v>
      </c>
      <c r="F27" s="339">
        <v>31187.135000000013</v>
      </c>
      <c r="G27" s="162">
        <v>42503.955000000002</v>
      </c>
      <c r="H27" s="17">
        <v>11837.776999999993</v>
      </c>
      <c r="I27" s="339">
        <v>29458.893</v>
      </c>
      <c r="J27" s="18">
        <v>41296.669999999991</v>
      </c>
      <c r="L27" s="333">
        <f t="shared" ref="L27:Q27" si="13">E27/E35</f>
        <v>0.63105941264871268</v>
      </c>
      <c r="M27" s="342">
        <f t="shared" si="13"/>
        <v>0.3538667803259411</v>
      </c>
      <c r="N27" s="337">
        <f t="shared" si="13"/>
        <v>0.40073320564615816</v>
      </c>
      <c r="O27" s="333">
        <f t="shared" si="13"/>
        <v>0.65352775828358445</v>
      </c>
      <c r="P27" s="342">
        <f t="shared" si="13"/>
        <v>0.35623902945716518</v>
      </c>
      <c r="Q27" s="334">
        <f t="shared" si="13"/>
        <v>0.40965735678156429</v>
      </c>
      <c r="S27" s="324">
        <f t="shared" ref="S27:U38" si="14">(H27-E27)/E27</f>
        <v>4.6033868171447181E-2</v>
      </c>
      <c r="T27" s="328">
        <f t="shared" si="14"/>
        <v>-5.5415221693176121E-2</v>
      </c>
      <c r="U27" s="164">
        <f t="shared" si="14"/>
        <v>-2.8404062633701044E-2</v>
      </c>
    </row>
    <row r="28" spans="1:33" ht="24" customHeight="1">
      <c r="A28" s="46"/>
      <c r="B28" s="177" t="s">
        <v>33</v>
      </c>
      <c r="C28" s="177"/>
      <c r="D28" s="178"/>
      <c r="E28" s="39">
        <v>5548.9219999999959</v>
      </c>
      <c r="F28" s="153">
        <v>19431.751000000011</v>
      </c>
      <c r="G28" s="112">
        <v>24980.673000000006</v>
      </c>
      <c r="H28" s="39">
        <v>6406.7229999999927</v>
      </c>
      <c r="I28" s="153">
        <v>17228.769000000004</v>
      </c>
      <c r="J28" s="20">
        <v>23635.491999999998</v>
      </c>
      <c r="L28" s="344">
        <f t="shared" ref="L28:Q28" si="15">E28/E27</f>
        <v>0.49032519736109598</v>
      </c>
      <c r="M28" s="345">
        <f t="shared" si="15"/>
        <v>0.62306944834785249</v>
      </c>
      <c r="N28" s="346">
        <f t="shared" si="15"/>
        <v>0.58772584810048867</v>
      </c>
      <c r="O28" s="344">
        <f t="shared" si="15"/>
        <v>0.54120997548779615</v>
      </c>
      <c r="P28" s="345">
        <f t="shared" si="15"/>
        <v>0.58484101897515306</v>
      </c>
      <c r="Q28" s="346">
        <f t="shared" si="15"/>
        <v>0.57233408892290838</v>
      </c>
      <c r="S28" s="325">
        <f t="shared" si="14"/>
        <v>0.15458876516916212</v>
      </c>
      <c r="T28" s="329">
        <f t="shared" si="14"/>
        <v>-0.11337022587413795</v>
      </c>
      <c r="U28" s="209">
        <f t="shared" si="14"/>
        <v>-5.3848869484021004E-2</v>
      </c>
    </row>
    <row r="29" spans="1:33" ht="24" customHeight="1">
      <c r="A29" s="8"/>
      <c r="B29" t="s">
        <v>37</v>
      </c>
      <c r="E29" s="19">
        <v>2262.2070000000012</v>
      </c>
      <c r="F29" s="154">
        <v>4120.9319999999998</v>
      </c>
      <c r="G29" s="119">
        <v>6383.139000000001</v>
      </c>
      <c r="H29" s="19">
        <v>2769.273000000001</v>
      </c>
      <c r="I29" s="154">
        <v>8883.5859999999957</v>
      </c>
      <c r="J29" s="20">
        <v>11652.858999999997</v>
      </c>
      <c r="L29" s="344">
        <f t="shared" ref="L29:Q29" si="16">E29/E27</f>
        <v>0.19989776279909038</v>
      </c>
      <c r="M29" s="345">
        <f t="shared" si="16"/>
        <v>0.13213563862150204</v>
      </c>
      <c r="N29" s="346">
        <f t="shared" si="16"/>
        <v>0.15017753053804053</v>
      </c>
      <c r="O29" s="344">
        <f t="shared" si="16"/>
        <v>0.23393522280407908</v>
      </c>
      <c r="P29" s="345">
        <f t="shared" si="16"/>
        <v>0.30155871776987669</v>
      </c>
      <c r="Q29" s="346">
        <f t="shared" si="16"/>
        <v>0.28217430122089743</v>
      </c>
      <c r="S29" s="325">
        <f t="shared" si="14"/>
        <v>0.22414659666423078</v>
      </c>
      <c r="T29" s="329">
        <f t="shared" si="14"/>
        <v>1.1557225404350269</v>
      </c>
      <c r="U29" s="209">
        <f t="shared" si="14"/>
        <v>0.82556873663568897</v>
      </c>
    </row>
    <row r="30" spans="1:33" ht="24" customHeight="1" thickBot="1">
      <c r="A30" s="8"/>
      <c r="B30" t="s">
        <v>36</v>
      </c>
      <c r="E30" s="19">
        <v>3505.6909999999998</v>
      </c>
      <c r="F30" s="154">
        <v>7634.4520000000002</v>
      </c>
      <c r="G30" s="119">
        <v>11140.143</v>
      </c>
      <c r="H30" s="19">
        <v>2661.7809999999995</v>
      </c>
      <c r="I30" s="154">
        <v>3346.5379999999991</v>
      </c>
      <c r="J30" s="20">
        <v>6008.3189999999986</v>
      </c>
      <c r="L30" s="344">
        <f t="shared" ref="L30:Q30" si="17">E30/E27</f>
        <v>0.30977703983981375</v>
      </c>
      <c r="M30" s="345">
        <f t="shared" si="17"/>
        <v>0.24479491303064541</v>
      </c>
      <c r="N30" s="346">
        <f t="shared" si="17"/>
        <v>0.26209662136147094</v>
      </c>
      <c r="O30" s="344">
        <f t="shared" si="17"/>
        <v>0.22485480170812486</v>
      </c>
      <c r="P30" s="345">
        <f t="shared" si="17"/>
        <v>0.1136002632549702</v>
      </c>
      <c r="Q30" s="346">
        <f t="shared" si="17"/>
        <v>0.14549160985619422</v>
      </c>
      <c r="S30" s="325">
        <f t="shared" si="14"/>
        <v>-0.24072572283181842</v>
      </c>
      <c r="T30" s="329">
        <f t="shared" si="14"/>
        <v>-0.56165314812379463</v>
      </c>
      <c r="U30" s="209">
        <f t="shared" si="14"/>
        <v>-0.46066051396288193</v>
      </c>
    </row>
    <row r="31" spans="1:33" ht="24" customHeight="1" thickBot="1">
      <c r="A31" s="12" t="s">
        <v>21</v>
      </c>
      <c r="B31" s="13"/>
      <c r="C31" s="13"/>
      <c r="D31" s="13"/>
      <c r="E31" s="17">
        <v>6616.2300000000014</v>
      </c>
      <c r="F31" s="339">
        <v>56945.282999999981</v>
      </c>
      <c r="G31" s="162">
        <v>63561.512999999977</v>
      </c>
      <c r="H31" s="17">
        <v>6275.8790000000045</v>
      </c>
      <c r="I31" s="339">
        <v>53235.282999999996</v>
      </c>
      <c r="J31" s="18">
        <v>59511.161999999997</v>
      </c>
      <c r="L31" s="333">
        <f t="shared" ref="L31:Q31" si="18">E31/E35</f>
        <v>0.36894058735128726</v>
      </c>
      <c r="M31" s="342">
        <f t="shared" si="18"/>
        <v>0.6461332196740589</v>
      </c>
      <c r="N31" s="334">
        <f t="shared" si="18"/>
        <v>0.59926679435384178</v>
      </c>
      <c r="O31" s="333">
        <f t="shared" si="18"/>
        <v>0.34647224171641589</v>
      </c>
      <c r="P31" s="342">
        <f t="shared" si="18"/>
        <v>0.64376097054283488</v>
      </c>
      <c r="Q31" s="334">
        <f t="shared" si="18"/>
        <v>0.59034264321843566</v>
      </c>
      <c r="S31" s="326">
        <f t="shared" si="14"/>
        <v>-5.1441833188990836E-2</v>
      </c>
      <c r="T31" s="330">
        <f t="shared" si="14"/>
        <v>-6.5150260118998563E-2</v>
      </c>
      <c r="U31" s="327">
        <f t="shared" si="14"/>
        <v>-6.3723325780492071E-2</v>
      </c>
    </row>
    <row r="32" spans="1:33" ht="24" customHeight="1">
      <c r="A32" s="46"/>
      <c r="B32" s="3" t="s">
        <v>33</v>
      </c>
      <c r="C32" s="3"/>
      <c r="D32" s="3"/>
      <c r="E32" s="19">
        <v>5012.4400000000014</v>
      </c>
      <c r="F32" s="154">
        <v>32741.896999999986</v>
      </c>
      <c r="G32" s="119">
        <v>37754.336999999985</v>
      </c>
      <c r="H32" s="19">
        <v>4867.6950000000033</v>
      </c>
      <c r="I32" s="154">
        <v>27152.828999999987</v>
      </c>
      <c r="J32" s="20">
        <v>32020.52399999999</v>
      </c>
      <c r="L32" s="335">
        <f>E32/G32</f>
        <v>0.13276461456600347</v>
      </c>
      <c r="M32" s="343">
        <f>F32/G32</f>
        <v>0.86723538543399659</v>
      </c>
      <c r="N32" s="336">
        <f t="shared" ref="N32:N34" si="19">L32+M32</f>
        <v>1</v>
      </c>
      <c r="O32" s="335">
        <f>H32/J32</f>
        <v>0.15201796822562944</v>
      </c>
      <c r="P32" s="343">
        <f>I32/J32</f>
        <v>0.84798203177437059</v>
      </c>
      <c r="Q32" s="336">
        <f t="shared" ref="Q32:Q34" si="20">O32+P32</f>
        <v>1</v>
      </c>
      <c r="S32" s="325">
        <f t="shared" si="14"/>
        <v>-2.887715364173896E-2</v>
      </c>
      <c r="T32" s="329">
        <f t="shared" si="14"/>
        <v>-0.17070079965128476</v>
      </c>
      <c r="U32" s="209">
        <f t="shared" si="14"/>
        <v>-0.15187163795248204</v>
      </c>
    </row>
    <row r="33" spans="1:21" ht="24" customHeight="1">
      <c r="A33" s="8"/>
      <c r="B33" s="3" t="s">
        <v>37</v>
      </c>
      <c r="D33" s="3"/>
      <c r="E33" s="19">
        <v>707.16100000000006</v>
      </c>
      <c r="F33" s="154">
        <v>5717.9519999999984</v>
      </c>
      <c r="G33" s="119">
        <v>6425.1129999999985</v>
      </c>
      <c r="H33" s="19">
        <v>590.38800000000049</v>
      </c>
      <c r="I33" s="154">
        <v>6659.1369999999997</v>
      </c>
      <c r="J33" s="20">
        <v>7249.5250000000005</v>
      </c>
      <c r="L33" s="344">
        <f>E33/G33</f>
        <v>0.11006203315023412</v>
      </c>
      <c r="M33" s="345">
        <f>F33/G33</f>
        <v>0.88993796684976589</v>
      </c>
      <c r="N33" s="346">
        <f t="shared" si="19"/>
        <v>1</v>
      </c>
      <c r="O33" s="344">
        <f>H33/J33</f>
        <v>8.1438163190002161E-2</v>
      </c>
      <c r="P33" s="345">
        <f>I33/J33</f>
        <v>0.91856183680999781</v>
      </c>
      <c r="Q33" s="346">
        <f t="shared" si="20"/>
        <v>1</v>
      </c>
      <c r="S33" s="325">
        <f t="shared" si="14"/>
        <v>-0.16512929870284074</v>
      </c>
      <c r="T33" s="329">
        <f t="shared" si="14"/>
        <v>0.16460176650660963</v>
      </c>
      <c r="U33" s="209">
        <f t="shared" si="14"/>
        <v>0.12831089507686516</v>
      </c>
    </row>
    <row r="34" spans="1:21" ht="24" customHeight="1" thickBot="1">
      <c r="A34" s="8"/>
      <c r="B34" t="s">
        <v>36</v>
      </c>
      <c r="E34" s="19">
        <v>896.62899999999991</v>
      </c>
      <c r="F34" s="154">
        <v>18485.433999999997</v>
      </c>
      <c r="G34" s="119">
        <v>19382.062999999998</v>
      </c>
      <c r="H34" s="19">
        <v>817.79599999999994</v>
      </c>
      <c r="I34" s="154">
        <v>19423.317000000006</v>
      </c>
      <c r="J34" s="20">
        <v>20241.113000000005</v>
      </c>
      <c r="L34" s="347">
        <f>E34/G34</f>
        <v>4.6260761818801226E-2</v>
      </c>
      <c r="M34" s="348">
        <f>F34/G34</f>
        <v>0.95373923818119877</v>
      </c>
      <c r="N34" s="349">
        <f t="shared" si="19"/>
        <v>1</v>
      </c>
      <c r="O34" s="347">
        <f>H34/J34</f>
        <v>4.040271896115593E-2</v>
      </c>
      <c r="P34" s="348">
        <f>I34/J34</f>
        <v>0.95959728103884412</v>
      </c>
      <c r="Q34" s="349">
        <f t="shared" si="20"/>
        <v>1</v>
      </c>
      <c r="S34" s="325">
        <f t="shared" si="14"/>
        <v>-8.7921537224426138E-2</v>
      </c>
      <c r="T34" s="329">
        <f t="shared" si="14"/>
        <v>5.0736325692975835E-2</v>
      </c>
      <c r="U34" s="209">
        <f t="shared" si="14"/>
        <v>4.4321907322249783E-2</v>
      </c>
    </row>
    <row r="35" spans="1:21" ht="24" customHeight="1" thickBot="1">
      <c r="A35" s="12" t="s">
        <v>12</v>
      </c>
      <c r="B35" s="13"/>
      <c r="C35" s="13"/>
      <c r="D35" s="13"/>
      <c r="E35" s="17">
        <v>17933.05</v>
      </c>
      <c r="F35" s="339">
        <v>88132.417999999991</v>
      </c>
      <c r="G35" s="162">
        <v>106065.46799999998</v>
      </c>
      <c r="H35" s="17">
        <v>18113.655999999992</v>
      </c>
      <c r="I35" s="339">
        <v>82694.175999999992</v>
      </c>
      <c r="J35" s="18">
        <v>100807.83199999999</v>
      </c>
      <c r="L35" s="333">
        <f>L27+L31</f>
        <v>1</v>
      </c>
      <c r="M35" s="342">
        <f t="shared" ref="M35:Q35" si="21">M27+M31</f>
        <v>1</v>
      </c>
      <c r="N35" s="337">
        <f t="shared" si="21"/>
        <v>1</v>
      </c>
      <c r="O35" s="333">
        <f t="shared" si="21"/>
        <v>1.0000000000000004</v>
      </c>
      <c r="P35" s="342">
        <f t="shared" si="21"/>
        <v>1</v>
      </c>
      <c r="Q35" s="334">
        <f t="shared" si="21"/>
        <v>1</v>
      </c>
      <c r="S35" s="326">
        <f t="shared" si="14"/>
        <v>1.0071125659048098E-2</v>
      </c>
      <c r="T35" s="330">
        <f t="shared" si="14"/>
        <v>-6.1705353414903456E-2</v>
      </c>
      <c r="U35" s="327">
        <f t="shared" si="14"/>
        <v>-4.9569724238618218E-2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10561.361999999997</v>
      </c>
      <c r="F36" s="341">
        <f t="shared" ref="F36:G38" si="22">F28+F32</f>
        <v>52173.648000000001</v>
      </c>
      <c r="G36" s="323">
        <f t="shared" si="22"/>
        <v>62735.009999999995</v>
      </c>
      <c r="H36" s="180">
        <f>H28+H32</f>
        <v>11274.417999999996</v>
      </c>
      <c r="I36" s="341">
        <f t="shared" ref="I36:J38" si="23">I28+I32</f>
        <v>44381.597999999991</v>
      </c>
      <c r="J36" s="355">
        <f t="shared" si="23"/>
        <v>55656.015999999989</v>
      </c>
      <c r="L36" s="335">
        <f>E36/E35</f>
        <v>0.58893283629945814</v>
      </c>
      <c r="M36" s="343">
        <f t="shared" ref="M36:Q36" si="24">F36/F35</f>
        <v>0.59199156432993827</v>
      </c>
      <c r="N36" s="338">
        <f t="shared" si="24"/>
        <v>0.59147440899426384</v>
      </c>
      <c r="O36" s="335">
        <f t="shared" si="24"/>
        <v>0.62242641684262978</v>
      </c>
      <c r="P36" s="343">
        <f t="shared" si="24"/>
        <v>0.53669557091904507</v>
      </c>
      <c r="Q36" s="336">
        <f t="shared" si="24"/>
        <v>0.55210011857015229</v>
      </c>
      <c r="S36" s="325">
        <f t="shared" si="14"/>
        <v>6.7515534454741621E-2</v>
      </c>
      <c r="T36" s="329">
        <f t="shared" si="14"/>
        <v>-0.14934838368978934</v>
      </c>
      <c r="U36" s="209">
        <f t="shared" si="14"/>
        <v>-0.1128396090157634</v>
      </c>
    </row>
    <row r="37" spans="1:21" ht="24" customHeight="1">
      <c r="A37" s="8"/>
      <c r="B37" s="3" t="s">
        <v>37</v>
      </c>
      <c r="C37" s="3"/>
      <c r="D37" s="183"/>
      <c r="E37" s="19">
        <f>E29+E33</f>
        <v>2969.3680000000013</v>
      </c>
      <c r="F37" s="154">
        <f t="shared" si="22"/>
        <v>9838.8839999999982</v>
      </c>
      <c r="G37" s="119">
        <f t="shared" si="22"/>
        <v>12808.252</v>
      </c>
      <c r="H37" s="19">
        <f>H29+H33</f>
        <v>3359.6610000000014</v>
      </c>
      <c r="I37" s="154">
        <f t="shared" si="23"/>
        <v>15542.722999999994</v>
      </c>
      <c r="J37" s="20">
        <f t="shared" si="23"/>
        <v>18902.383999999998</v>
      </c>
      <c r="L37" s="344">
        <f>E37/E35</f>
        <v>0.16558075731679783</v>
      </c>
      <c r="M37" s="345">
        <f t="shared" ref="M37:Q37" si="25">F37/F35</f>
        <v>0.11163751345163364</v>
      </c>
      <c r="N37" s="322">
        <f t="shared" si="25"/>
        <v>0.1207579831731851</v>
      </c>
      <c r="O37" s="344">
        <f t="shared" si="25"/>
        <v>0.1854766922812271</v>
      </c>
      <c r="P37" s="345">
        <f t="shared" si="25"/>
        <v>0.1879542641551927</v>
      </c>
      <c r="Q37" s="346">
        <f t="shared" si="25"/>
        <v>0.18750908163564117</v>
      </c>
      <c r="S37" s="325">
        <f t="shared" si="14"/>
        <v>0.13143975418338177</v>
      </c>
      <c r="T37" s="329">
        <f t="shared" si="14"/>
        <v>0.57972418416560223</v>
      </c>
      <c r="U37" s="209">
        <f t="shared" si="14"/>
        <v>0.47579732191402835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4402.32</v>
      </c>
      <c r="F38" s="155">
        <f t="shared" si="22"/>
        <v>26119.885999999999</v>
      </c>
      <c r="G38" s="123">
        <f t="shared" si="22"/>
        <v>30522.205999999998</v>
      </c>
      <c r="H38" s="21">
        <f>H30+H34</f>
        <v>3479.5769999999993</v>
      </c>
      <c r="I38" s="155">
        <f t="shared" si="23"/>
        <v>22769.855000000007</v>
      </c>
      <c r="J38" s="22">
        <f t="shared" si="23"/>
        <v>26249.432000000004</v>
      </c>
      <c r="L38" s="347">
        <f>E38/E35</f>
        <v>0.24548640638374397</v>
      </c>
      <c r="M38" s="348">
        <f t="shared" ref="M38:Q38" si="26">F38/F35</f>
        <v>0.2963709222184282</v>
      </c>
      <c r="N38" s="350">
        <f t="shared" si="26"/>
        <v>0.28776760783255118</v>
      </c>
      <c r="O38" s="347">
        <f t="shared" si="26"/>
        <v>0.19209689087614343</v>
      </c>
      <c r="P38" s="348">
        <f t="shared" si="26"/>
        <v>0.27535016492576225</v>
      </c>
      <c r="Q38" s="349">
        <f t="shared" si="26"/>
        <v>0.26039079979420654</v>
      </c>
      <c r="S38" s="331">
        <f t="shared" si="14"/>
        <v>-0.2096037998146433</v>
      </c>
      <c r="T38" s="332">
        <f t="shared" si="14"/>
        <v>-0.12825595793182221</v>
      </c>
      <c r="U38" s="208">
        <f t="shared" si="14"/>
        <v>-0.13998902962649534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54"/>
      <c r="C43" s="454"/>
      <c r="D43" s="454"/>
      <c r="E43" s="440" t="str">
        <f>E24</f>
        <v>jan - ago</v>
      </c>
      <c r="F43" s="503"/>
      <c r="G43" s="503"/>
      <c r="H43" s="503"/>
      <c r="I43" s="503"/>
      <c r="J43" s="441"/>
      <c r="L43" s="519" t="s">
        <v>152</v>
      </c>
      <c r="M43" s="497"/>
      <c r="N43" s="497"/>
    </row>
    <row r="44" spans="1:21" ht="18.75" customHeight="1">
      <c r="A44" s="480"/>
      <c r="B44" s="455"/>
      <c r="C44" s="455"/>
      <c r="D44" s="455"/>
      <c r="E44" s="505">
        <f>E25</f>
        <v>2025</v>
      </c>
      <c r="F44" s="499"/>
      <c r="G44" s="500"/>
      <c r="H44" s="506">
        <f>H25</f>
        <v>2026</v>
      </c>
      <c r="I44" s="507"/>
      <c r="J44" s="508"/>
      <c r="L44" s="520" t="s">
        <v>126</v>
      </c>
      <c r="M44" s="502" t="s">
        <v>125</v>
      </c>
      <c r="N44" s="455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1" t="s">
        <v>29</v>
      </c>
      <c r="I45" s="352" t="s">
        <v>30</v>
      </c>
      <c r="J45" s="353" t="s">
        <v>12</v>
      </c>
      <c r="L45" s="451"/>
      <c r="M45" s="445"/>
      <c r="N45" s="491"/>
    </row>
    <row r="46" spans="1:21" ht="24" customHeight="1" thickBot="1">
      <c r="A46" s="12" t="s">
        <v>20</v>
      </c>
      <c r="B46" s="13"/>
      <c r="C46" s="13"/>
      <c r="D46" s="13"/>
      <c r="E46" s="357">
        <f>(E27/E8)*10</f>
        <v>1.3591149339286936</v>
      </c>
      <c r="F46" s="358">
        <f t="shared" ref="F46:J46" si="27">(F27/F8)*10</f>
        <v>1.2310791528323664</v>
      </c>
      <c r="G46" s="359">
        <f t="shared" si="27"/>
        <v>1.2627520894522835</v>
      </c>
      <c r="H46" s="357">
        <f t="shared" si="27"/>
        <v>1.6475172235457711</v>
      </c>
      <c r="I46" s="358">
        <f t="shared" si="27"/>
        <v>1.6785774359261894</v>
      </c>
      <c r="J46" s="360">
        <f t="shared" si="27"/>
        <v>1.6695548656328498</v>
      </c>
      <c r="L46" s="364">
        <f>(H46-E46)/E46</f>
        <v>0.21219860250038911</v>
      </c>
      <c r="M46" s="328">
        <f>(I46-F46)/F46</f>
        <v>0.36350082126259348</v>
      </c>
      <c r="N46" s="164">
        <f>(J46-G46)/G46</f>
        <v>0.32215569435883207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28">(E28/E9)*10</f>
        <v>1.8955237136800041</v>
      </c>
      <c r="F47" s="156">
        <f t="shared" si="28"/>
        <v>2.5670606963333853</v>
      </c>
      <c r="G47" s="361">
        <f t="shared" si="28"/>
        <v>2.3797844000094512</v>
      </c>
      <c r="H47" s="124">
        <f t="shared" si="28"/>
        <v>1.8952710248247735</v>
      </c>
      <c r="I47" s="156">
        <f t="shared" si="28"/>
        <v>2.5651603994908623</v>
      </c>
      <c r="J47" s="362">
        <f t="shared" si="28"/>
        <v>2.3408842901261404</v>
      </c>
      <c r="L47" s="325">
        <f t="shared" ref="L47:N57" si="29">(H47-E47)/E47</f>
        <v>-1.3330820047615191E-4</v>
      </c>
      <c r="M47" s="329">
        <f t="shared" si="29"/>
        <v>-7.4026174964903402E-4</v>
      </c>
      <c r="N47" s="209">
        <f t="shared" si="29"/>
        <v>-1.6346064745678783E-2</v>
      </c>
    </row>
    <row r="48" spans="1:21" ht="24" customHeight="1">
      <c r="A48" s="8"/>
      <c r="B48" t="s">
        <v>37</v>
      </c>
      <c r="E48" s="125">
        <f t="shared" si="28"/>
        <v>1.7712209971484552</v>
      </c>
      <c r="F48" s="157">
        <f t="shared" si="28"/>
        <v>1.1835273027108417</v>
      </c>
      <c r="G48" s="363">
        <f t="shared" si="28"/>
        <v>1.3412466493202824</v>
      </c>
      <c r="H48" s="125">
        <f t="shared" si="28"/>
        <v>1.9851689736275981</v>
      </c>
      <c r="I48" s="157">
        <f t="shared" si="28"/>
        <v>1.6011709062844197</v>
      </c>
      <c r="J48" s="362">
        <f t="shared" si="28"/>
        <v>1.6783216350129813</v>
      </c>
      <c r="L48" s="325">
        <f t="shared" si="29"/>
        <v>0.12079123769624718</v>
      </c>
      <c r="M48" s="329">
        <f t="shared" si="29"/>
        <v>0.35288041316577579</v>
      </c>
      <c r="N48" s="209">
        <f t="shared" si="29"/>
        <v>0.25131468985478689</v>
      </c>
    </row>
    <row r="49" spans="1:14" ht="24" customHeight="1" thickBot="1">
      <c r="A49" s="8"/>
      <c r="B49" t="s">
        <v>36</v>
      </c>
      <c r="E49" s="125">
        <f t="shared" si="28"/>
        <v>0.85047765346458304</v>
      </c>
      <c r="F49" s="157">
        <f t="shared" si="28"/>
        <v>0.5345651831575583</v>
      </c>
      <c r="G49" s="363">
        <f t="shared" si="28"/>
        <v>0.60532290438025926</v>
      </c>
      <c r="H49" s="125">
        <f t="shared" si="28"/>
        <v>1.1045339412781114</v>
      </c>
      <c r="I49" s="157">
        <f t="shared" si="28"/>
        <v>0.63318011551314335</v>
      </c>
      <c r="J49" s="362">
        <f t="shared" si="28"/>
        <v>0.78079256113652806</v>
      </c>
      <c r="L49" s="325">
        <f t="shared" si="29"/>
        <v>0.29872188502376473</v>
      </c>
      <c r="M49" s="329">
        <f t="shared" si="29"/>
        <v>0.18447690845312531</v>
      </c>
      <c r="N49" s="209">
        <f t="shared" si="29"/>
        <v>0.28987777512882629</v>
      </c>
    </row>
    <row r="50" spans="1:14" ht="24" customHeight="1" thickBot="1">
      <c r="A50" s="12" t="s">
        <v>21</v>
      </c>
      <c r="B50" s="13"/>
      <c r="C50" s="13"/>
      <c r="D50" s="13"/>
      <c r="E50" s="357">
        <f t="shared" si="28"/>
        <v>1.5607654750674254</v>
      </c>
      <c r="F50" s="358">
        <f t="shared" si="28"/>
        <v>1.2257885206837036</v>
      </c>
      <c r="G50" s="359">
        <f t="shared" si="28"/>
        <v>1.2537990677014668</v>
      </c>
      <c r="H50" s="357">
        <f t="shared" si="28"/>
        <v>1.7324669911194173</v>
      </c>
      <c r="I50" s="358">
        <f t="shared" si="28"/>
        <v>1.2002298269516101</v>
      </c>
      <c r="J50" s="360">
        <f t="shared" si="28"/>
        <v>1.2404166759854165</v>
      </c>
      <c r="L50" s="326">
        <f t="shared" si="29"/>
        <v>0.11001109314298124</v>
      </c>
      <c r="M50" s="330">
        <f t="shared" si="29"/>
        <v>-2.0850818310680329E-2</v>
      </c>
      <c r="N50" s="327">
        <f t="shared" si="29"/>
        <v>-1.0673473972654647E-2</v>
      </c>
    </row>
    <row r="51" spans="1:14" ht="24" customHeight="1">
      <c r="A51" s="46"/>
      <c r="B51" s="3" t="s">
        <v>33</v>
      </c>
      <c r="C51" s="3"/>
      <c r="D51" s="3"/>
      <c r="E51" s="125">
        <f t="shared" si="28"/>
        <v>1.8252076483033097</v>
      </c>
      <c r="F51" s="157">
        <f t="shared" si="28"/>
        <v>1.7871796015257075</v>
      </c>
      <c r="G51" s="363">
        <f t="shared" si="28"/>
        <v>1.7921369022017215</v>
      </c>
      <c r="H51" s="125">
        <f t="shared" si="28"/>
        <v>2.0190875458709607</v>
      </c>
      <c r="I51" s="157">
        <f t="shared" si="28"/>
        <v>1.8541454440915603</v>
      </c>
      <c r="J51" s="362">
        <f t="shared" si="28"/>
        <v>1.8774608068880227</v>
      </c>
      <c r="L51" s="325">
        <f t="shared" si="29"/>
        <v>0.10622347421559368</v>
      </c>
      <c r="M51" s="329">
        <f t="shared" si="29"/>
        <v>3.7470124719801164E-2</v>
      </c>
      <c r="N51" s="209">
        <f t="shared" si="29"/>
        <v>4.7610148857197769E-2</v>
      </c>
    </row>
    <row r="52" spans="1:14" ht="24" customHeight="1">
      <c r="A52" s="8"/>
      <c r="B52" s="3" t="s">
        <v>37</v>
      </c>
      <c r="D52" s="3"/>
      <c r="E52" s="125">
        <f t="shared" si="28"/>
        <v>1.0612201102697318</v>
      </c>
      <c r="F52" s="157">
        <f t="shared" si="28"/>
        <v>0.9015306757137922</v>
      </c>
      <c r="G52" s="363">
        <f t="shared" si="28"/>
        <v>0.91671311978169301</v>
      </c>
      <c r="H52" s="125">
        <f t="shared" si="28"/>
        <v>1.0772736976748012</v>
      </c>
      <c r="I52" s="157">
        <f t="shared" si="28"/>
        <v>0.96198955398204766</v>
      </c>
      <c r="J52" s="362">
        <f t="shared" si="28"/>
        <v>0.97044708012830561</v>
      </c>
      <c r="L52" s="325">
        <f t="shared" si="29"/>
        <v>1.51274813299467E-2</v>
      </c>
      <c r="M52" s="329">
        <f t="shared" si="29"/>
        <v>6.7062474851880993E-2</v>
      </c>
      <c r="N52" s="209">
        <f t="shared" si="29"/>
        <v>5.8615895406197369E-2</v>
      </c>
    </row>
    <row r="53" spans="1:14" ht="24" customHeight="1" thickBot="1">
      <c r="A53" s="8"/>
      <c r="B53" t="s">
        <v>36</v>
      </c>
      <c r="E53" s="125">
        <f t="shared" si="28"/>
        <v>1.0848545124785685</v>
      </c>
      <c r="F53" s="157">
        <f t="shared" si="28"/>
        <v>0.84822338426072064</v>
      </c>
      <c r="G53" s="363">
        <f t="shared" si="28"/>
        <v>0.85686963665211469</v>
      </c>
      <c r="H53" s="125">
        <f t="shared" si="28"/>
        <v>1.2323034452829271</v>
      </c>
      <c r="I53" s="157">
        <f t="shared" si="28"/>
        <v>0.85236358411830748</v>
      </c>
      <c r="J53" s="362">
        <f t="shared" si="28"/>
        <v>0.86311527055214365</v>
      </c>
      <c r="L53" s="325">
        <f t="shared" si="29"/>
        <v>0.13591585886247726</v>
      </c>
      <c r="M53" s="329">
        <f t="shared" si="29"/>
        <v>4.8810253695083959E-3</v>
      </c>
      <c r="N53" s="209">
        <f t="shared" si="29"/>
        <v>7.2888962718195465E-3</v>
      </c>
    </row>
    <row r="54" spans="1:14" ht="24" customHeight="1" thickBot="1">
      <c r="A54" s="12" t="s">
        <v>12</v>
      </c>
      <c r="B54" s="13"/>
      <c r="C54" s="13"/>
      <c r="D54" s="13"/>
      <c r="E54" s="357">
        <f t="shared" si="28"/>
        <v>1.4271425960011945</v>
      </c>
      <c r="F54" s="358">
        <f t="shared" si="28"/>
        <v>1.2276554930747949</v>
      </c>
      <c r="G54" s="359">
        <f t="shared" si="28"/>
        <v>1.2573715534505974</v>
      </c>
      <c r="H54" s="357">
        <f t="shared" si="28"/>
        <v>1.6759904853303162</v>
      </c>
      <c r="I54" s="358">
        <f t="shared" si="28"/>
        <v>1.335842050155049</v>
      </c>
      <c r="J54" s="360">
        <f t="shared" si="28"/>
        <v>1.3864009501939911</v>
      </c>
      <c r="L54" s="326">
        <f t="shared" si="29"/>
        <v>0.17436792232702261</v>
      </c>
      <c r="M54" s="330">
        <f t="shared" si="29"/>
        <v>8.812452490990709E-2</v>
      </c>
      <c r="N54" s="327">
        <f t="shared" si="29"/>
        <v>0.10261835206093151</v>
      </c>
    </row>
    <row r="55" spans="1:14" ht="24" customHeight="1">
      <c r="A55" s="179"/>
      <c r="B55" s="177" t="s">
        <v>33</v>
      </c>
      <c r="C55" s="177"/>
      <c r="D55" s="178"/>
      <c r="E55" s="124">
        <f t="shared" si="28"/>
        <v>1.861488237123017</v>
      </c>
      <c r="F55" s="156">
        <f t="shared" si="28"/>
        <v>2.0151984858756142</v>
      </c>
      <c r="G55" s="361">
        <f t="shared" si="28"/>
        <v>1.9875688809651579</v>
      </c>
      <c r="H55" s="124">
        <f t="shared" si="28"/>
        <v>1.9468149326945714</v>
      </c>
      <c r="I55" s="156">
        <f t="shared" si="28"/>
        <v>2.0777085581703982</v>
      </c>
      <c r="J55" s="365">
        <f t="shared" si="28"/>
        <v>2.0497904928066029</v>
      </c>
      <c r="L55" s="325">
        <f t="shared" si="29"/>
        <v>4.5837891354838317E-2</v>
      </c>
      <c r="M55" s="329">
        <f t="shared" si="29"/>
        <v>3.1019312853256265E-2</v>
      </c>
      <c r="N55" s="209">
        <f t="shared" si="29"/>
        <v>3.1305386413189508E-2</v>
      </c>
    </row>
    <row r="56" spans="1:14" ht="24" customHeight="1">
      <c r="A56" s="8"/>
      <c r="B56" s="3" t="s">
        <v>37</v>
      </c>
      <c r="C56" s="3"/>
      <c r="D56" s="183"/>
      <c r="E56" s="125">
        <f t="shared" si="28"/>
        <v>1.5277921842714026</v>
      </c>
      <c r="F56" s="157">
        <f t="shared" si="28"/>
        <v>1.001474288506168</v>
      </c>
      <c r="G56" s="363">
        <f t="shared" si="28"/>
        <v>1.0883996285509951</v>
      </c>
      <c r="H56" s="125">
        <f t="shared" si="28"/>
        <v>1.7290923407890813</v>
      </c>
      <c r="I56" s="157">
        <f t="shared" si="28"/>
        <v>1.2463656443126765</v>
      </c>
      <c r="J56" s="362">
        <f t="shared" si="28"/>
        <v>1.3114400876514278</v>
      </c>
      <c r="L56" s="325">
        <f t="shared" si="29"/>
        <v>0.13175886000076495</v>
      </c>
      <c r="M56" s="329">
        <f t="shared" si="29"/>
        <v>0.24453084678968287</v>
      </c>
      <c r="N56" s="209">
        <f t="shared" si="29"/>
        <v>0.20492515180051121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si="28"/>
        <v>0.88962302489045753</v>
      </c>
      <c r="F57" s="158">
        <f t="shared" si="28"/>
        <v>0.72404936297376665</v>
      </c>
      <c r="G57" s="366">
        <f t="shared" si="28"/>
        <v>0.7440220612436057</v>
      </c>
      <c r="H57" s="126">
        <f t="shared" si="28"/>
        <v>1.1321220107369445</v>
      </c>
      <c r="I57" s="158">
        <f t="shared" si="28"/>
        <v>0.81109787730379823</v>
      </c>
      <c r="J57" s="367">
        <f t="shared" si="28"/>
        <v>0.84277628136712646</v>
      </c>
      <c r="L57" s="331">
        <f t="shared" si="29"/>
        <v>0.27258622929228565</v>
      </c>
      <c r="M57" s="332">
        <f t="shared" si="29"/>
        <v>0.1202245575805934</v>
      </c>
      <c r="N57" s="208">
        <f t="shared" si="29"/>
        <v>0.13273023108811677</v>
      </c>
    </row>
  </sheetData>
  <mergeCells count="30"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43:D45"/>
    <mergeCell ref="E43:J43"/>
    <mergeCell ref="L43:N43"/>
    <mergeCell ref="E44:G44"/>
    <mergeCell ref="H44:J44"/>
    <mergeCell ref="L44:L45"/>
    <mergeCell ref="M44:M45"/>
    <mergeCell ref="N44:N4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E49:N57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34481160-E66D-4B66-B511-E03A04FBC24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1FBF7F80-FEE2-420E-A5AE-C22FD19BD85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6DBD70D5-25AE-4B09-94D4-223B03B0775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5758527D-F82E-4C55-8942-B4A2C8439BE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5AEF55FF-4508-4A23-87BA-A39D163E91A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E89734B8-0A74-469F-8306-A226A487869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5728-5DB9-4155-8EA2-9F639DAEE9D1}">
  <sheetPr>
    <pageSetUpPr fitToPage="1"/>
  </sheetPr>
  <dimension ref="A1:AQ97"/>
  <sheetViews>
    <sheetView showGridLines="0" topLeftCell="G79" zoomScaleNormal="100" workbookViewId="0">
      <selection activeCell="N91" sqref="N91:N92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148</v>
      </c>
    </row>
    <row r="3" spans="1:43" ht="8.25" customHeight="1" thickBot="1"/>
    <row r="4" spans="1:43">
      <c r="A4" s="494" t="s">
        <v>3</v>
      </c>
      <c r="B4" s="440" t="s">
        <v>132</v>
      </c>
      <c r="C4" s="503"/>
      <c r="D4" s="503"/>
      <c r="E4" s="503"/>
      <c r="F4" s="503"/>
      <c r="G4" s="526"/>
      <c r="H4" s="504" t="s">
        <v>134</v>
      </c>
      <c r="I4" s="503"/>
      <c r="J4" s="503"/>
      <c r="K4" s="503"/>
      <c r="L4" s="503"/>
      <c r="M4" s="526"/>
      <c r="N4" s="527" t="s">
        <v>152</v>
      </c>
      <c r="O4" s="497"/>
      <c r="P4" s="528"/>
      <c r="R4" s="504" t="s">
        <v>133</v>
      </c>
      <c r="S4" s="503"/>
      <c r="T4" s="503"/>
      <c r="U4" s="503"/>
      <c r="V4" s="503"/>
      <c r="W4" s="526"/>
      <c r="X4" s="503" t="s">
        <v>135</v>
      </c>
      <c r="Y4" s="503"/>
      <c r="Z4" s="503"/>
      <c r="AA4" s="503"/>
      <c r="AB4" s="503"/>
      <c r="AC4" s="441"/>
      <c r="AE4" s="497" t="s">
        <v>152</v>
      </c>
      <c r="AF4" s="497"/>
      <c r="AG4" s="497"/>
      <c r="AI4" s="487" t="s">
        <v>138</v>
      </c>
      <c r="AJ4" s="486"/>
      <c r="AK4" s="486"/>
      <c r="AL4" s="486"/>
      <c r="AM4" s="486"/>
      <c r="AN4" s="485"/>
      <c r="AO4" s="497" t="s">
        <v>152</v>
      </c>
      <c r="AP4" s="497"/>
      <c r="AQ4" s="497"/>
    </row>
    <row r="5" spans="1:43">
      <c r="A5" s="495"/>
      <c r="B5" s="525" t="s">
        <v>205</v>
      </c>
      <c r="C5" s="533"/>
      <c r="D5" s="543"/>
      <c r="E5" s="525" t="s">
        <v>206</v>
      </c>
      <c r="F5" s="533"/>
      <c r="G5" s="543"/>
      <c r="H5" s="533" t="str">
        <f>B5</f>
        <v>jan-ago 2025</v>
      </c>
      <c r="I5" s="499"/>
      <c r="J5" s="500"/>
      <c r="K5" s="525" t="str">
        <f>E5</f>
        <v>jan-ago 2026</v>
      </c>
      <c r="L5" s="499"/>
      <c r="M5" s="500"/>
      <c r="N5" s="505" t="s">
        <v>136</v>
      </c>
      <c r="O5" s="499"/>
      <c r="P5" s="509"/>
      <c r="R5" s="529" t="str">
        <f>H5</f>
        <v>jan-ago 2025</v>
      </c>
      <c r="S5" s="499"/>
      <c r="T5" s="500"/>
      <c r="U5" s="530" t="str">
        <f>K5</f>
        <v>jan-ago 2026</v>
      </c>
      <c r="V5" s="507"/>
      <c r="W5" s="531"/>
      <c r="X5" s="533" t="str">
        <f>R5</f>
        <v>jan-ago 2025</v>
      </c>
      <c r="Y5" s="499"/>
      <c r="Z5" s="500"/>
      <c r="AA5" s="525" t="str">
        <f>U5</f>
        <v>jan-ago 2026</v>
      </c>
      <c r="AB5" s="499"/>
      <c r="AC5" s="509"/>
      <c r="AE5" s="498" t="s">
        <v>137</v>
      </c>
      <c r="AF5" s="499"/>
      <c r="AG5" s="509"/>
      <c r="AI5" s="521" t="str">
        <f>X5</f>
        <v>jan-ago 2025</v>
      </c>
      <c r="AJ5" s="522"/>
      <c r="AK5" s="524"/>
      <c r="AL5" s="523" t="str">
        <f>AA5</f>
        <v>jan-ago 2026</v>
      </c>
      <c r="AM5" s="522"/>
      <c r="AN5" s="524"/>
      <c r="AO5" s="499" t="s">
        <v>138</v>
      </c>
      <c r="AP5" s="499"/>
      <c r="AQ5" s="509"/>
    </row>
    <row r="6" spans="1:43" ht="19.5" customHeight="1" thickBot="1">
      <c r="A6" s="496"/>
      <c r="B6" s="99" t="s">
        <v>29</v>
      </c>
      <c r="C6" s="135" t="s">
        <v>30</v>
      </c>
      <c r="D6" s="263" t="s">
        <v>12</v>
      </c>
      <c r="E6" s="159" t="s">
        <v>29</v>
      </c>
      <c r="F6" s="352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1" t="s">
        <v>29</v>
      </c>
      <c r="V6" s="352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6" t="s">
        <v>29</v>
      </c>
      <c r="AJ6" s="135" t="s">
        <v>30</v>
      </c>
      <c r="AK6" s="263" t="s">
        <v>12</v>
      </c>
      <c r="AL6" s="407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167</v>
      </c>
      <c r="B7" s="39">
        <v>5303.6900000000014</v>
      </c>
      <c r="C7" s="369">
        <v>236099.20000000007</v>
      </c>
      <c r="D7" s="374">
        <v>241402.89000000007</v>
      </c>
      <c r="E7" s="39">
        <v>4199.3100000000004</v>
      </c>
      <c r="F7" s="378">
        <v>243797.12999999998</v>
      </c>
      <c r="G7" s="376">
        <v>247996.43999999997</v>
      </c>
      <c r="H7" s="344">
        <f t="shared" ref="H7:H32" si="0">B7/$B$33</f>
        <v>4.220766637568945E-2</v>
      </c>
      <c r="I7" s="322">
        <f t="shared" ref="I7:I32" si="1">C7/$C$33</f>
        <v>0.32887839272782071</v>
      </c>
      <c r="J7" s="397">
        <f t="shared" ref="J7:J32" si="2">D7/$D$33</f>
        <v>0.28617525810263134</v>
      </c>
      <c r="K7" s="322">
        <f t="shared" ref="K7:K32" si="3">E7/$E$33</f>
        <v>3.8854682925150236E-2</v>
      </c>
      <c r="L7" s="322">
        <f t="shared" ref="L7:L32" si="4">F7/$F$33</f>
        <v>0.39382998140173359</v>
      </c>
      <c r="M7" s="398">
        <f t="shared" ref="M7:M32" si="5">G7/$G$33</f>
        <v>0.34106724967632163</v>
      </c>
      <c r="N7" s="391">
        <f t="shared" ref="N7:P33" si="6">(E7-B7)/B7</f>
        <v>-0.20822861064654999</v>
      </c>
      <c r="O7" s="392">
        <f t="shared" si="6"/>
        <v>3.2604642455374283E-2</v>
      </c>
      <c r="P7" s="381">
        <f t="shared" si="6"/>
        <v>2.7313467539679823E-2</v>
      </c>
      <c r="R7" s="400">
        <v>534.3549999999999</v>
      </c>
      <c r="S7" s="368">
        <v>22232.032999999999</v>
      </c>
      <c r="T7" s="373">
        <v>22766.387999999999</v>
      </c>
      <c r="U7" s="39">
        <v>532.09100000000001</v>
      </c>
      <c r="V7" s="112">
        <v>22972.760000000002</v>
      </c>
      <c r="W7" s="379">
        <v>23504.851000000002</v>
      </c>
      <c r="X7" s="344">
        <f>R7/$R$33</f>
        <v>2.9797217985786023E-2</v>
      </c>
      <c r="Y7" s="322">
        <f>S7/$S$33</f>
        <v>0.25225715468285453</v>
      </c>
      <c r="Z7" s="397">
        <f>T7/$T$33</f>
        <v>0.2146446758713213</v>
      </c>
      <c r="AA7" s="322">
        <f>U7/$U$33</f>
        <v>2.93751300124061E-2</v>
      </c>
      <c r="AB7" s="322">
        <f>V7/$V$33</f>
        <v>0.27780384437230526</v>
      </c>
      <c r="AC7" s="398">
        <f>W7/$W$33</f>
        <v>0.23316492909003331</v>
      </c>
      <c r="AE7" s="391">
        <f t="shared" ref="AE7:AG33" si="7">(U7-R7)/R7</f>
        <v>-4.2368837196244012E-3</v>
      </c>
      <c r="AF7" s="392">
        <f t="shared" si="7"/>
        <v>3.331800560029767E-2</v>
      </c>
      <c r="AG7" s="381">
        <f t="shared" si="7"/>
        <v>3.2436546368269023E-2</v>
      </c>
      <c r="AI7" s="27">
        <f t="shared" ref="AI7:AN22" si="8">(R7/B7)*10</f>
        <v>1.0075155222118934</v>
      </c>
      <c r="AJ7" s="28">
        <f t="shared" si="8"/>
        <v>0.9416394888250359</v>
      </c>
      <c r="AK7" s="405">
        <f t="shared" si="8"/>
        <v>0.94308680397322475</v>
      </c>
      <c r="AL7" s="28">
        <f t="shared" si="8"/>
        <v>1.2670914983652075</v>
      </c>
      <c r="AM7" s="28">
        <f t="shared" si="8"/>
        <v>0.94229000973063148</v>
      </c>
      <c r="AN7" s="401">
        <f t="shared" si="8"/>
        <v>0.94778985537050464</v>
      </c>
      <c r="AO7" s="382">
        <f t="shared" ref="AO7:AQ18" si="9">(AL7-AI7)/AI7</f>
        <v>0.25763967941996818</v>
      </c>
      <c r="AP7" s="380">
        <f t="shared" si="9"/>
        <v>6.9083859939571659E-4</v>
      </c>
      <c r="AQ7" s="381">
        <f t="shared" si="9"/>
        <v>4.9868701136161946E-3</v>
      </c>
    </row>
    <row r="8" spans="1:43" ht="20.100000000000001" customHeight="1">
      <c r="A8" s="8" t="s">
        <v>211</v>
      </c>
      <c r="B8" s="19">
        <v>5007.3999999999978</v>
      </c>
      <c r="C8" s="370">
        <v>43259.579999999987</v>
      </c>
      <c r="D8" s="374">
        <v>48266.979999999981</v>
      </c>
      <c r="E8" s="19">
        <v>4759.6000000000004</v>
      </c>
      <c r="F8" s="368">
        <v>46556.650000000009</v>
      </c>
      <c r="G8" s="376">
        <v>51316.250000000007</v>
      </c>
      <c r="H8" s="344">
        <f t="shared" si="0"/>
        <v>3.9849740201562914E-2</v>
      </c>
      <c r="I8" s="322">
        <f t="shared" si="1"/>
        <v>6.0259167080958215E-2</v>
      </c>
      <c r="J8" s="398">
        <f t="shared" si="2"/>
        <v>5.7218931634722907E-2</v>
      </c>
      <c r="K8" s="322">
        <f t="shared" si="3"/>
        <v>4.4038841821762403E-2</v>
      </c>
      <c r="L8" s="322">
        <f t="shared" si="4"/>
        <v>7.5207631048105544E-2</v>
      </c>
      <c r="M8" s="398">
        <f t="shared" si="5"/>
        <v>7.0574772166901042E-2</v>
      </c>
      <c r="N8" s="393">
        <f t="shared" si="6"/>
        <v>-4.9486759595797729E-2</v>
      </c>
      <c r="O8" s="394">
        <f t="shared" si="6"/>
        <v>7.6215950316670264E-2</v>
      </c>
      <c r="P8" s="385">
        <f t="shared" si="6"/>
        <v>6.3175073310988733E-2</v>
      </c>
      <c r="R8" s="400">
        <v>903.88300000000004</v>
      </c>
      <c r="S8" s="368">
        <v>6776.2079999999996</v>
      </c>
      <c r="T8" s="373">
        <v>7680.0909999999994</v>
      </c>
      <c r="U8" s="19">
        <v>907.31100000000004</v>
      </c>
      <c r="V8" s="119">
        <v>7140.8820000000005</v>
      </c>
      <c r="W8" s="374">
        <v>8048.1930000000002</v>
      </c>
      <c r="X8" s="344">
        <f t="shared" ref="X8:X32" si="10">R8/$R$33</f>
        <v>5.0403194102509069E-2</v>
      </c>
      <c r="Y8" s="322">
        <f t="shared" ref="Y8:Y32" si="11">S8/$S$33</f>
        <v>7.6886668422055521E-2</v>
      </c>
      <c r="Z8" s="398">
        <f t="shared" ref="Z8:Z32" si="12">T8/$T$33</f>
        <v>7.2408967261616192E-2</v>
      </c>
      <c r="AA8" s="322">
        <f t="shared" ref="AA8:AA32" si="13">U8/$U$33</f>
        <v>5.0089887982856678E-2</v>
      </c>
      <c r="AB8" s="322">
        <f t="shared" ref="AB8:AB32" si="14">V8/$V$33</f>
        <v>8.6352901079756891E-2</v>
      </c>
      <c r="AC8" s="398">
        <f t="shared" ref="AC8:AC32" si="15">W8/$W$33</f>
        <v>7.9836981317086511E-2</v>
      </c>
      <c r="AE8" s="393">
        <f t="shared" si="7"/>
        <v>3.792526245100303E-3</v>
      </c>
      <c r="AF8" s="394">
        <f t="shared" si="7"/>
        <v>5.3816824985301645E-2</v>
      </c>
      <c r="AG8" s="385">
        <f t="shared" si="7"/>
        <v>4.7929380003440165E-2</v>
      </c>
      <c r="AI8" s="27">
        <f t="shared" si="8"/>
        <v>1.8050944601989063</v>
      </c>
      <c r="AJ8" s="28">
        <f t="shared" si="8"/>
        <v>1.5664063312681265</v>
      </c>
      <c r="AK8" s="401">
        <f t="shared" si="8"/>
        <v>1.5911687451752734</v>
      </c>
      <c r="AL8" s="28">
        <f t="shared" si="8"/>
        <v>1.9062757374569292</v>
      </c>
      <c r="AM8" s="28">
        <f t="shared" si="8"/>
        <v>1.5338049451582103</v>
      </c>
      <c r="AN8" s="401">
        <f t="shared" si="8"/>
        <v>1.5683517404330984</v>
      </c>
      <c r="AO8" s="383">
        <f t="shared" si="9"/>
        <v>5.6053175880265912E-2</v>
      </c>
      <c r="AP8" s="384">
        <f t="shared" si="9"/>
        <v>-2.0812853893103722E-2</v>
      </c>
      <c r="AQ8" s="385">
        <f t="shared" si="9"/>
        <v>-1.433977685356155E-2</v>
      </c>
    </row>
    <row r="9" spans="1:43" ht="20.100000000000001" customHeight="1">
      <c r="A9" s="8" t="s">
        <v>166</v>
      </c>
      <c r="B9" s="19">
        <v>7493.57</v>
      </c>
      <c r="C9" s="370">
        <v>33312.69</v>
      </c>
      <c r="D9" s="374">
        <v>40806.26</v>
      </c>
      <c r="E9" s="19">
        <v>6458.7800000000016</v>
      </c>
      <c r="F9" s="368">
        <v>31673.960000000006</v>
      </c>
      <c r="G9" s="376">
        <v>38132.740000000005</v>
      </c>
      <c r="H9" s="344">
        <f t="shared" si="0"/>
        <v>5.9635103583142134E-2</v>
      </c>
      <c r="I9" s="322">
        <f t="shared" si="1"/>
        <v>4.6403477625676592E-2</v>
      </c>
      <c r="J9" s="398">
        <f t="shared" si="2"/>
        <v>4.8374491240362028E-2</v>
      </c>
      <c r="K9" s="322">
        <f t="shared" si="3"/>
        <v>5.976073425950975E-2</v>
      </c>
      <c r="L9" s="322">
        <f t="shared" si="4"/>
        <v>5.1166127664092093E-2</v>
      </c>
      <c r="M9" s="398">
        <f t="shared" si="5"/>
        <v>5.2443610700307876E-2</v>
      </c>
      <c r="N9" s="393">
        <f t="shared" si="6"/>
        <v>-0.13809038949392588</v>
      </c>
      <c r="O9" s="394">
        <f t="shared" si="6"/>
        <v>-4.9192364831540047E-2</v>
      </c>
      <c r="P9" s="385">
        <f t="shared" si="6"/>
        <v>-6.5517398556005788E-2</v>
      </c>
      <c r="R9" s="400">
        <v>1354.9160000000002</v>
      </c>
      <c r="S9" s="368">
        <v>6132.0709999999999</v>
      </c>
      <c r="T9" s="373">
        <v>7486.9870000000001</v>
      </c>
      <c r="U9" s="19">
        <v>1263.2890000000002</v>
      </c>
      <c r="V9" s="119">
        <v>5834.7650000000003</v>
      </c>
      <c r="W9" s="374">
        <v>7098.0540000000001</v>
      </c>
      <c r="X9" s="344">
        <f t="shared" si="10"/>
        <v>7.5554130502061861E-2</v>
      </c>
      <c r="Y9" s="322">
        <f t="shared" si="11"/>
        <v>6.9577927613423685E-2</v>
      </c>
      <c r="Z9" s="398">
        <f t="shared" si="12"/>
        <v>7.0588355863380539E-2</v>
      </c>
      <c r="AA9" s="322">
        <f t="shared" si="13"/>
        <v>6.9742353503897819E-2</v>
      </c>
      <c r="AB9" s="322">
        <f t="shared" si="14"/>
        <v>7.0558354677843396E-2</v>
      </c>
      <c r="AC9" s="398">
        <f t="shared" si="15"/>
        <v>7.0411731501179353E-2</v>
      </c>
      <c r="AE9" s="393">
        <f t="shared" si="7"/>
        <v>-6.7625594501799335E-2</v>
      </c>
      <c r="AF9" s="394">
        <f t="shared" si="7"/>
        <v>-4.848378304817403E-2</v>
      </c>
      <c r="AG9" s="385">
        <f t="shared" si="7"/>
        <v>-5.194786634463236E-2</v>
      </c>
      <c r="AI9" s="27">
        <f t="shared" si="8"/>
        <v>1.808104815194894</v>
      </c>
      <c r="AJ9" s="28">
        <f t="shared" si="8"/>
        <v>1.8407612834628484</v>
      </c>
      <c r="AK9" s="401">
        <f t="shared" si="8"/>
        <v>1.8347643229249631</v>
      </c>
      <c r="AL9" s="28">
        <f t="shared" si="8"/>
        <v>1.9559251127921988</v>
      </c>
      <c r="AM9" s="28">
        <f t="shared" si="8"/>
        <v>1.8421330960827125</v>
      </c>
      <c r="AN9" s="401">
        <f t="shared" si="8"/>
        <v>1.8614067596506305</v>
      </c>
      <c r="AO9" s="383">
        <f t="shared" si="9"/>
        <v>8.1754274616746406E-2</v>
      </c>
      <c r="AP9" s="384">
        <f t="shared" si="9"/>
        <v>7.4524199970319707E-4</v>
      </c>
      <c r="AQ9" s="385">
        <f t="shared" si="9"/>
        <v>1.4520904070771529E-2</v>
      </c>
    </row>
    <row r="10" spans="1:43" ht="20.100000000000001" customHeight="1">
      <c r="A10" s="8" t="s">
        <v>217</v>
      </c>
      <c r="B10" s="19">
        <v>20087.370000000003</v>
      </c>
      <c r="C10" s="370">
        <v>116444.41</v>
      </c>
      <c r="D10" s="374">
        <v>136531.78</v>
      </c>
      <c r="E10" s="19">
        <v>7806.8300000000017</v>
      </c>
      <c r="F10" s="368">
        <v>39734.07</v>
      </c>
      <c r="G10" s="376">
        <v>47540.9</v>
      </c>
      <c r="H10" s="344">
        <f t="shared" si="0"/>
        <v>0.15985870428419324</v>
      </c>
      <c r="I10" s="322">
        <f t="shared" si="1"/>
        <v>0.16220321967604873</v>
      </c>
      <c r="J10" s="398">
        <f t="shared" si="2"/>
        <v>0.16185397523911857</v>
      </c>
      <c r="K10" s="322">
        <f t="shared" si="3"/>
        <v>7.2233748949363269E-2</v>
      </c>
      <c r="L10" s="322">
        <f t="shared" si="4"/>
        <v>6.4186432584810091E-2</v>
      </c>
      <c r="M10" s="398">
        <f t="shared" si="5"/>
        <v>6.5382567629345981E-2</v>
      </c>
      <c r="N10" s="393">
        <f t="shared" si="6"/>
        <v>-0.61135629004692993</v>
      </c>
      <c r="O10" s="394">
        <f t="shared" si="6"/>
        <v>-0.65877219868261594</v>
      </c>
      <c r="P10" s="385">
        <f t="shared" si="6"/>
        <v>-0.65179608732853267</v>
      </c>
      <c r="R10" s="400">
        <v>1314.1189999999995</v>
      </c>
      <c r="S10" s="368">
        <v>7670.5680000000002</v>
      </c>
      <c r="T10" s="373">
        <v>8984.6869999999999</v>
      </c>
      <c r="U10" s="19">
        <v>1381.4949999999994</v>
      </c>
      <c r="V10" s="119">
        <v>5227.4369999999999</v>
      </c>
      <c r="W10" s="374">
        <v>6608.9319999999989</v>
      </c>
      <c r="X10" s="344">
        <f t="shared" si="10"/>
        <v>7.3279168908802456E-2</v>
      </c>
      <c r="Y10" s="322">
        <f t="shared" si="11"/>
        <v>8.7034580170034584E-2</v>
      </c>
      <c r="Z10" s="398">
        <f t="shared" si="12"/>
        <v>8.4708879990988209E-2</v>
      </c>
      <c r="AA10" s="322">
        <f t="shared" si="13"/>
        <v>7.626814818609777E-2</v>
      </c>
      <c r="AB10" s="322">
        <f t="shared" si="14"/>
        <v>6.3214088982517999E-2</v>
      </c>
      <c r="AC10" s="398">
        <f t="shared" si="15"/>
        <v>6.5559707702076114E-2</v>
      </c>
      <c r="AE10" s="393">
        <f t="shared" si="7"/>
        <v>5.1270851422131482E-2</v>
      </c>
      <c r="AF10" s="394">
        <f t="shared" si="7"/>
        <v>-0.3185071822582109</v>
      </c>
      <c r="AG10" s="385">
        <f t="shared" si="7"/>
        <v>-0.26442267827471355</v>
      </c>
      <c r="AI10" s="27">
        <f t="shared" si="8"/>
        <v>0.65420162022205963</v>
      </c>
      <c r="AJ10" s="28">
        <f t="shared" si="8"/>
        <v>0.65873217958680885</v>
      </c>
      <c r="AK10" s="401">
        <f t="shared" si="8"/>
        <v>0.65806561666448649</v>
      </c>
      <c r="AL10" s="28">
        <f t="shared" si="8"/>
        <v>1.7695979033743519</v>
      </c>
      <c r="AM10" s="28">
        <f t="shared" si="8"/>
        <v>1.3156057257663258</v>
      </c>
      <c r="AN10" s="401">
        <f t="shared" si="8"/>
        <v>1.3901571068280152</v>
      </c>
      <c r="AO10" s="383">
        <f t="shared" si="9"/>
        <v>1.7049732814383531</v>
      </c>
      <c r="AP10" s="384">
        <f t="shared" si="9"/>
        <v>0.99717846878460126</v>
      </c>
      <c r="AQ10" s="385">
        <f t="shared" si="9"/>
        <v>1.1124901098377613</v>
      </c>
    </row>
    <row r="11" spans="1:43" ht="20.100000000000001" customHeight="1">
      <c r="A11" s="8" t="s">
        <v>213</v>
      </c>
      <c r="B11" s="19">
        <v>11573.710000000003</v>
      </c>
      <c r="C11" s="370">
        <v>1543.05</v>
      </c>
      <c r="D11" s="374">
        <v>13116.760000000002</v>
      </c>
      <c r="E11" s="19">
        <v>14965.15</v>
      </c>
      <c r="F11" s="368">
        <v>8255.7900000000009</v>
      </c>
      <c r="G11" s="376">
        <v>23220.940000000002</v>
      </c>
      <c r="H11" s="344">
        <f t="shared" si="0"/>
        <v>9.2105551117991583E-2</v>
      </c>
      <c r="I11" s="322">
        <f t="shared" si="1"/>
        <v>2.1494177189023238E-3</v>
      </c>
      <c r="J11" s="398">
        <f t="shared" si="2"/>
        <v>1.5549491468268129E-2</v>
      </c>
      <c r="K11" s="322">
        <f t="shared" si="3"/>
        <v>0.13846707153730303</v>
      </c>
      <c r="L11" s="322">
        <f t="shared" si="4"/>
        <v>1.3336406471054925E-2</v>
      </c>
      <c r="M11" s="398">
        <f t="shared" si="5"/>
        <v>3.1935547706648068E-2</v>
      </c>
      <c r="N11" s="393">
        <f t="shared" si="6"/>
        <v>0.29302963354015232</v>
      </c>
      <c r="O11" s="394">
        <f t="shared" si="6"/>
        <v>4.3503062117235354</v>
      </c>
      <c r="P11" s="385">
        <f t="shared" si="6"/>
        <v>0.77032590365303621</v>
      </c>
      <c r="R11" s="400">
        <v>2458.3270000000002</v>
      </c>
      <c r="S11" s="368">
        <v>418.83099999999996</v>
      </c>
      <c r="T11" s="373">
        <v>2877.1580000000004</v>
      </c>
      <c r="U11" s="19">
        <v>3151.3670000000006</v>
      </c>
      <c r="V11" s="119">
        <v>2308.1850000000004</v>
      </c>
      <c r="W11" s="374">
        <v>5459.5520000000015</v>
      </c>
      <c r="X11" s="344">
        <f t="shared" si="10"/>
        <v>0.13708359704567827</v>
      </c>
      <c r="Y11" s="322">
        <f t="shared" si="11"/>
        <v>4.7522921701751092E-3</v>
      </c>
      <c r="Z11" s="398">
        <f t="shared" si="12"/>
        <v>2.7126246216157748E-2</v>
      </c>
      <c r="AA11" s="322">
        <f t="shared" si="13"/>
        <v>0.17397741240089795</v>
      </c>
      <c r="AB11" s="322">
        <f t="shared" si="14"/>
        <v>2.7912304247399506E-2</v>
      </c>
      <c r="AC11" s="398">
        <f t="shared" si="15"/>
        <v>5.4158014230481603E-2</v>
      </c>
      <c r="AE11" s="393">
        <f t="shared" si="7"/>
        <v>0.28191530256145758</v>
      </c>
      <c r="AF11" s="394">
        <f t="shared" si="7"/>
        <v>4.5110175703326654</v>
      </c>
      <c r="AG11" s="385">
        <f t="shared" si="7"/>
        <v>0.89755029094683048</v>
      </c>
      <c r="AI11" s="27">
        <f t="shared" si="8"/>
        <v>2.1240613424735884</v>
      </c>
      <c r="AJ11" s="28">
        <f t="shared" si="8"/>
        <v>2.7143060821101059</v>
      </c>
      <c r="AK11" s="401">
        <f t="shared" si="8"/>
        <v>2.1934974795605013</v>
      </c>
      <c r="AL11" s="28">
        <f t="shared" si="8"/>
        <v>2.105803817536076</v>
      </c>
      <c r="AM11" s="28">
        <f t="shared" si="8"/>
        <v>2.7958378301773665</v>
      </c>
      <c r="AN11" s="401">
        <f t="shared" si="8"/>
        <v>2.3511330721323089</v>
      </c>
      <c r="AO11" s="383">
        <f t="shared" si="9"/>
        <v>-8.5955732880343295E-3</v>
      </c>
      <c r="AP11" s="384">
        <f t="shared" si="9"/>
        <v>3.0037787044222251E-2</v>
      </c>
      <c r="AQ11" s="385">
        <f t="shared" si="9"/>
        <v>7.186495267976882E-2</v>
      </c>
    </row>
    <row r="12" spans="1:43" ht="20.100000000000001" customHeight="1">
      <c r="A12" s="8" t="s">
        <v>223</v>
      </c>
      <c r="B12" s="19">
        <v>6680.4300000000012</v>
      </c>
      <c r="C12" s="370">
        <v>58077.549999999996</v>
      </c>
      <c r="D12" s="374">
        <v>64757.979999999996</v>
      </c>
      <c r="E12" s="19">
        <v>4375</v>
      </c>
      <c r="F12" s="368">
        <v>46690.76</v>
      </c>
      <c r="G12" s="376">
        <v>51065.760000000002</v>
      </c>
      <c r="H12" s="344">
        <f t="shared" si="0"/>
        <v>5.3163997270984364E-2</v>
      </c>
      <c r="I12" s="322">
        <f t="shared" si="1"/>
        <v>8.090011019761878E-2</v>
      </c>
      <c r="J12" s="398">
        <f t="shared" si="2"/>
        <v>7.6768474647113921E-2</v>
      </c>
      <c r="K12" s="322">
        <f t="shared" si="3"/>
        <v>4.0480278378479388E-2</v>
      </c>
      <c r="L12" s="322">
        <f t="shared" si="4"/>
        <v>7.5424272395794023E-2</v>
      </c>
      <c r="M12" s="398">
        <f t="shared" si="5"/>
        <v>7.023027554682286E-2</v>
      </c>
      <c r="N12" s="393">
        <f t="shared" si="6"/>
        <v>-0.34510203684493373</v>
      </c>
      <c r="O12" s="394">
        <f t="shared" si="6"/>
        <v>-0.19606181734594511</v>
      </c>
      <c r="P12" s="385">
        <f t="shared" si="6"/>
        <v>-0.21143679898600906</v>
      </c>
      <c r="R12" s="400">
        <v>439.75799999999998</v>
      </c>
      <c r="S12" s="368">
        <v>4258.6690000000008</v>
      </c>
      <c r="T12" s="373">
        <v>4698.4270000000006</v>
      </c>
      <c r="U12" s="19">
        <v>365.07999999999993</v>
      </c>
      <c r="V12" s="119">
        <v>3825.0969999999993</v>
      </c>
      <c r="W12" s="374">
        <v>4190.1769999999997</v>
      </c>
      <c r="X12" s="344">
        <f t="shared" si="10"/>
        <v>2.4522208994008275E-2</v>
      </c>
      <c r="Y12" s="322">
        <f t="shared" si="11"/>
        <v>4.8321254501379952E-2</v>
      </c>
      <c r="Z12" s="398">
        <f t="shared" si="12"/>
        <v>4.4297423926890143E-2</v>
      </c>
      <c r="AA12" s="322">
        <f t="shared" si="13"/>
        <v>2.0154959330131908E-2</v>
      </c>
      <c r="AB12" s="322">
        <f t="shared" si="14"/>
        <v>4.6255941893658899E-2</v>
      </c>
      <c r="AC12" s="398">
        <f t="shared" si="15"/>
        <v>4.1565986658655622E-2</v>
      </c>
      <c r="AE12" s="393">
        <f t="shared" si="7"/>
        <v>-0.16981612614210556</v>
      </c>
      <c r="AF12" s="394">
        <f t="shared" si="7"/>
        <v>-0.10180927421220137</v>
      </c>
      <c r="AG12" s="385">
        <f t="shared" si="7"/>
        <v>-0.10817450180666867</v>
      </c>
      <c r="AI12" s="27">
        <f t="shared" si="8"/>
        <v>0.65827798509976132</v>
      </c>
      <c r="AJ12" s="28">
        <f t="shared" si="8"/>
        <v>0.73327283950511013</v>
      </c>
      <c r="AK12" s="401">
        <f t="shared" si="8"/>
        <v>0.72553637404996274</v>
      </c>
      <c r="AL12" s="28">
        <f t="shared" si="8"/>
        <v>0.83446857142857134</v>
      </c>
      <c r="AM12" s="28">
        <f t="shared" si="8"/>
        <v>0.81924068059718858</v>
      </c>
      <c r="AN12" s="401">
        <f t="shared" si="8"/>
        <v>0.82054531255385199</v>
      </c>
      <c r="AO12" s="383">
        <f t="shared" si="9"/>
        <v>0.26765377289977049</v>
      </c>
      <c r="AP12" s="384">
        <f t="shared" si="9"/>
        <v>0.11723854540978036</v>
      </c>
      <c r="AQ12" s="385">
        <f t="shared" si="9"/>
        <v>0.1309499315293414</v>
      </c>
    </row>
    <row r="13" spans="1:43" ht="20.100000000000001" customHeight="1">
      <c r="A13" s="8" t="s">
        <v>169</v>
      </c>
      <c r="B13" s="19">
        <v>2413.1499999999996</v>
      </c>
      <c r="C13" s="370">
        <v>15298.539999999999</v>
      </c>
      <c r="D13" s="374">
        <v>17711.689999999999</v>
      </c>
      <c r="E13" s="19">
        <v>2038.7000000000005</v>
      </c>
      <c r="F13" s="368">
        <v>15042.029999999999</v>
      </c>
      <c r="G13" s="376">
        <v>17080.73</v>
      </c>
      <c r="H13" s="344">
        <f t="shared" si="0"/>
        <v>1.9204257811918677E-2</v>
      </c>
      <c r="I13" s="322">
        <f t="shared" si="1"/>
        <v>2.1310361264596712E-2</v>
      </c>
      <c r="J13" s="398">
        <f t="shared" si="2"/>
        <v>2.0996631221704896E-2</v>
      </c>
      <c r="K13" s="322">
        <f t="shared" si="3"/>
        <v>1.8863347092618502E-2</v>
      </c>
      <c r="L13" s="322">
        <f t="shared" si="4"/>
        <v>2.4298901283802309E-2</v>
      </c>
      <c r="M13" s="398">
        <f t="shared" si="5"/>
        <v>2.349097270736563E-2</v>
      </c>
      <c r="N13" s="393">
        <f t="shared" si="6"/>
        <v>-0.1551706276029253</v>
      </c>
      <c r="O13" s="394">
        <f t="shared" si="6"/>
        <v>-1.6766959461491111E-2</v>
      </c>
      <c r="P13" s="385">
        <f t="shared" si="6"/>
        <v>-3.5623929732284114E-2</v>
      </c>
      <c r="R13" s="400">
        <v>326.48599999999999</v>
      </c>
      <c r="S13" s="368">
        <v>3003.0349999999994</v>
      </c>
      <c r="T13" s="373">
        <v>3329.5209999999993</v>
      </c>
      <c r="U13" s="19">
        <v>325.44200000000001</v>
      </c>
      <c r="V13" s="119">
        <v>3280.5210000000002</v>
      </c>
      <c r="W13" s="374">
        <v>3605.9630000000002</v>
      </c>
      <c r="X13" s="344">
        <f t="shared" si="10"/>
        <v>1.8205826671982738E-2</v>
      </c>
      <c r="Y13" s="322">
        <f t="shared" si="11"/>
        <v>3.4074124688148223E-2</v>
      </c>
      <c r="Z13" s="398">
        <f t="shared" si="12"/>
        <v>3.1391187563515013E-2</v>
      </c>
      <c r="AA13" s="322">
        <f t="shared" si="13"/>
        <v>1.7966665591971045E-2</v>
      </c>
      <c r="AB13" s="322">
        <f t="shared" si="14"/>
        <v>3.9670520448743606E-2</v>
      </c>
      <c r="AC13" s="398">
        <f t="shared" si="15"/>
        <v>3.5770663136570562E-2</v>
      </c>
      <c r="AE13" s="393">
        <f t="shared" si="7"/>
        <v>-3.1976868839704697E-3</v>
      </c>
      <c r="AF13" s="394">
        <f t="shared" si="7"/>
        <v>9.2401853458251679E-2</v>
      </c>
      <c r="AG13" s="385">
        <f t="shared" si="7"/>
        <v>8.3027558618792602E-2</v>
      </c>
      <c r="AI13" s="27">
        <f t="shared" si="8"/>
        <v>1.3529453204318009</v>
      </c>
      <c r="AJ13" s="28">
        <f t="shared" si="8"/>
        <v>1.9629552885438739</v>
      </c>
      <c r="AK13" s="401">
        <f t="shared" si="8"/>
        <v>1.8798437642031898</v>
      </c>
      <c r="AL13" s="28">
        <f t="shared" si="8"/>
        <v>1.5963211850689161</v>
      </c>
      <c r="AM13" s="28">
        <f t="shared" si="8"/>
        <v>2.1809031094872173</v>
      </c>
      <c r="AN13" s="401">
        <f t="shared" si="8"/>
        <v>2.1111293252688852</v>
      </c>
      <c r="AO13" s="383">
        <f t="shared" si="9"/>
        <v>0.17988595766711415</v>
      </c>
      <c r="AP13" s="384">
        <f t="shared" si="9"/>
        <v>0.11103045607575594</v>
      </c>
      <c r="AQ13" s="385">
        <f t="shared" si="9"/>
        <v>0.12303445928323226</v>
      </c>
    </row>
    <row r="14" spans="1:43" ht="20.100000000000001" customHeight="1">
      <c r="A14" s="8" t="s">
        <v>214</v>
      </c>
      <c r="B14" s="19">
        <v>17256.590000000007</v>
      </c>
      <c r="C14" s="370">
        <v>28476.369999999995</v>
      </c>
      <c r="D14" s="374">
        <v>45732.960000000006</v>
      </c>
      <c r="E14" s="19">
        <v>15515.8</v>
      </c>
      <c r="F14" s="368">
        <v>21486.030000000006</v>
      </c>
      <c r="G14" s="376">
        <v>37001.83</v>
      </c>
      <c r="H14" s="344">
        <f t="shared" si="0"/>
        <v>0.13733087595656213</v>
      </c>
      <c r="I14" s="322">
        <f t="shared" si="1"/>
        <v>3.9666643496982318E-2</v>
      </c>
      <c r="J14" s="398">
        <f t="shared" si="2"/>
        <v>5.4214933515490692E-2</v>
      </c>
      <c r="K14" s="322">
        <f t="shared" si="3"/>
        <v>0.14356203503195666</v>
      </c>
      <c r="L14" s="322">
        <f t="shared" si="4"/>
        <v>3.4708541463540167E-2</v>
      </c>
      <c r="M14" s="398">
        <f t="shared" si="5"/>
        <v>5.0888280457134026E-2</v>
      </c>
      <c r="N14" s="393">
        <f t="shared" si="6"/>
        <v>-0.10087682444793597</v>
      </c>
      <c r="O14" s="394">
        <f t="shared" si="6"/>
        <v>-0.24547861964147785</v>
      </c>
      <c r="P14" s="385">
        <f t="shared" si="6"/>
        <v>-0.19091547977651138</v>
      </c>
      <c r="R14" s="400">
        <v>1537.7549999999999</v>
      </c>
      <c r="S14" s="368">
        <v>2495.1699999999996</v>
      </c>
      <c r="T14" s="373">
        <v>4032.9249999999993</v>
      </c>
      <c r="U14" s="19">
        <v>1320.0420000000006</v>
      </c>
      <c r="V14" s="119">
        <v>2006.1449999999998</v>
      </c>
      <c r="W14" s="374">
        <v>3326.1870000000004</v>
      </c>
      <c r="X14" s="344">
        <f t="shared" si="10"/>
        <v>8.5749774857037719E-2</v>
      </c>
      <c r="Y14" s="322">
        <f t="shared" si="11"/>
        <v>2.8311602661349869E-2</v>
      </c>
      <c r="Z14" s="398">
        <f t="shared" si="12"/>
        <v>3.8022978411786194E-2</v>
      </c>
      <c r="AA14" s="322">
        <f t="shared" si="13"/>
        <v>7.2875514473720829E-2</v>
      </c>
      <c r="AB14" s="322">
        <f t="shared" si="14"/>
        <v>2.4259810025799172E-2</v>
      </c>
      <c r="AC14" s="398">
        <f t="shared" si="15"/>
        <v>3.2995323220521185E-2</v>
      </c>
      <c r="AE14" s="393">
        <f t="shared" si="7"/>
        <v>-0.14157846991230677</v>
      </c>
      <c r="AF14" s="394">
        <f t="shared" si="7"/>
        <v>-0.19598865007193897</v>
      </c>
      <c r="AG14" s="385">
        <f t="shared" si="7"/>
        <v>-0.17524203896675467</v>
      </c>
      <c r="AI14" s="27">
        <f t="shared" si="8"/>
        <v>0.89111174339773913</v>
      </c>
      <c r="AJ14" s="28">
        <f t="shared" si="8"/>
        <v>0.87622474353297131</v>
      </c>
      <c r="AK14" s="401">
        <f t="shared" si="8"/>
        <v>0.88184211124755507</v>
      </c>
      <c r="AL14" s="28">
        <f t="shared" si="8"/>
        <v>0.85077276066976926</v>
      </c>
      <c r="AM14" s="28">
        <f t="shared" si="8"/>
        <v>0.93369738383498446</v>
      </c>
      <c r="AN14" s="401">
        <f t="shared" si="8"/>
        <v>0.89892499911490864</v>
      </c>
      <c r="AO14" s="383">
        <f t="shared" si="9"/>
        <v>-4.5268152986246708E-2</v>
      </c>
      <c r="AP14" s="384">
        <f t="shared" si="9"/>
        <v>6.5591209020509161E-2</v>
      </c>
      <c r="AQ14" s="385">
        <f t="shared" si="9"/>
        <v>1.937182138329293E-2</v>
      </c>
    </row>
    <row r="15" spans="1:43" ht="20.100000000000001" customHeight="1">
      <c r="A15" s="8" t="s">
        <v>221</v>
      </c>
      <c r="B15" s="19">
        <v>1462.0700000000002</v>
      </c>
      <c r="C15" s="370">
        <v>9821.2799999999988</v>
      </c>
      <c r="D15" s="374">
        <v>11283.349999999999</v>
      </c>
      <c r="E15" s="19">
        <v>1555.48</v>
      </c>
      <c r="F15" s="368">
        <v>9343.6</v>
      </c>
      <c r="G15" s="376">
        <v>10899.08</v>
      </c>
      <c r="H15" s="344">
        <f t="shared" si="0"/>
        <v>1.1635401537025027E-2</v>
      </c>
      <c r="I15" s="322">
        <f t="shared" si="1"/>
        <v>1.3680718871262119E-2</v>
      </c>
      <c r="J15" s="398">
        <f t="shared" si="2"/>
        <v>1.3376043669205136E-2</v>
      </c>
      <c r="K15" s="322">
        <f t="shared" si="3"/>
        <v>1.4392288779921627E-2</v>
      </c>
      <c r="L15" s="322">
        <f t="shared" si="4"/>
        <v>1.5093655180539813E-2</v>
      </c>
      <c r="M15" s="398">
        <f t="shared" si="5"/>
        <v>1.498940565276745E-2</v>
      </c>
      <c r="N15" s="393">
        <f t="shared" si="6"/>
        <v>6.3888869889950448E-2</v>
      </c>
      <c r="O15" s="394">
        <f t="shared" si="6"/>
        <v>-4.8637244839776335E-2</v>
      </c>
      <c r="P15" s="385">
        <f t="shared" si="6"/>
        <v>-3.4056375101366054E-2</v>
      </c>
      <c r="R15" s="400">
        <v>428.31799999999998</v>
      </c>
      <c r="S15" s="368">
        <v>2958.672</v>
      </c>
      <c r="T15" s="373">
        <v>3386.99</v>
      </c>
      <c r="U15" s="19">
        <v>441.56499999999994</v>
      </c>
      <c r="V15" s="119">
        <v>2872.2199999999989</v>
      </c>
      <c r="W15" s="374">
        <v>3313.7849999999989</v>
      </c>
      <c r="X15" s="344">
        <f t="shared" si="10"/>
        <v>2.3884280699602137E-2</v>
      </c>
      <c r="Y15" s="322">
        <f t="shared" si="11"/>
        <v>3.3570757130480626E-2</v>
      </c>
      <c r="Z15" s="398">
        <f t="shared" si="12"/>
        <v>3.1933013297032735E-2</v>
      </c>
      <c r="AA15" s="322">
        <f t="shared" si="13"/>
        <v>2.4377464162949752E-2</v>
      </c>
      <c r="AB15" s="322">
        <f t="shared" si="14"/>
        <v>3.4733038515312148E-2</v>
      </c>
      <c r="AC15" s="398">
        <f t="shared" si="15"/>
        <v>3.2872297065172446E-2</v>
      </c>
      <c r="AE15" s="393">
        <f t="shared" si="7"/>
        <v>3.092795539762503E-2</v>
      </c>
      <c r="AF15" s="394">
        <f t="shared" si="7"/>
        <v>-2.9219866210246061E-2</v>
      </c>
      <c r="AG15" s="385">
        <f t="shared" si="7"/>
        <v>-2.1613586104476494E-2</v>
      </c>
      <c r="AI15" s="27">
        <f t="shared" si="8"/>
        <v>2.9295314177843741</v>
      </c>
      <c r="AJ15" s="28">
        <f t="shared" si="8"/>
        <v>3.0125116074483165</v>
      </c>
      <c r="AK15" s="401">
        <f t="shared" si="8"/>
        <v>3.0017592293068995</v>
      </c>
      <c r="AL15" s="28">
        <f t="shared" si="8"/>
        <v>2.8387700259726896</v>
      </c>
      <c r="AM15" s="28">
        <f t="shared" si="8"/>
        <v>3.0739971745365797</v>
      </c>
      <c r="AN15" s="401">
        <f t="shared" si="8"/>
        <v>3.0404263479119331</v>
      </c>
      <c r="AO15" s="383">
        <f t="shared" si="9"/>
        <v>-3.0981538979475434E-2</v>
      </c>
      <c r="AP15" s="384">
        <f t="shared" si="9"/>
        <v>2.0410068109361836E-2</v>
      </c>
      <c r="AQ15" s="385">
        <f t="shared" si="9"/>
        <v>1.288148570595442E-2</v>
      </c>
    </row>
    <row r="16" spans="1:43" ht="20.100000000000001" customHeight="1">
      <c r="A16" s="8" t="s">
        <v>224</v>
      </c>
      <c r="B16" s="19">
        <v>1013.5899999999999</v>
      </c>
      <c r="C16" s="370">
        <v>22844.76</v>
      </c>
      <c r="D16" s="374">
        <v>23858.35</v>
      </c>
      <c r="E16" s="19">
        <v>850.93</v>
      </c>
      <c r="F16" s="368">
        <v>29860.36</v>
      </c>
      <c r="G16" s="376">
        <v>30711.29</v>
      </c>
      <c r="H16" s="344">
        <f t="shared" si="0"/>
        <v>8.0663214783924138E-3</v>
      </c>
      <c r="I16" s="322">
        <f t="shared" si="1"/>
        <v>3.1821996648242798E-2</v>
      </c>
      <c r="J16" s="398">
        <f t="shared" si="2"/>
        <v>2.8283296314940188E-2</v>
      </c>
      <c r="K16" s="322">
        <f t="shared" si="3"/>
        <v>7.8733447498513052E-3</v>
      </c>
      <c r="L16" s="322">
        <f t="shared" si="4"/>
        <v>4.8236437498050407E-2</v>
      </c>
      <c r="M16" s="398">
        <f t="shared" si="5"/>
        <v>4.2236957975331911E-2</v>
      </c>
      <c r="N16" s="393">
        <f t="shared" si="6"/>
        <v>-0.16047908917807002</v>
      </c>
      <c r="O16" s="394">
        <f t="shared" si="6"/>
        <v>0.3070988708132632</v>
      </c>
      <c r="P16" s="385">
        <f t="shared" si="6"/>
        <v>0.28723444831683675</v>
      </c>
      <c r="R16" s="400">
        <v>117.74399999999999</v>
      </c>
      <c r="S16" s="368">
        <v>2142.9629999999997</v>
      </c>
      <c r="T16" s="373">
        <v>2260.7069999999999</v>
      </c>
      <c r="U16" s="19">
        <v>97.567000000000007</v>
      </c>
      <c r="V16" s="119">
        <v>2975.4759999999997</v>
      </c>
      <c r="W16" s="374">
        <v>3073.0429999999997</v>
      </c>
      <c r="X16" s="344">
        <f t="shared" si="10"/>
        <v>6.565754291657025E-3</v>
      </c>
      <c r="Y16" s="322">
        <f t="shared" si="11"/>
        <v>2.431526387940473E-2</v>
      </c>
      <c r="Z16" s="398">
        <f t="shared" si="12"/>
        <v>2.1314260358517439E-2</v>
      </c>
      <c r="AA16" s="322">
        <f t="shared" si="13"/>
        <v>5.3863781005888582E-3</v>
      </c>
      <c r="AB16" s="322">
        <f t="shared" si="14"/>
        <v>3.5981687513277863E-2</v>
      </c>
      <c r="AC16" s="398">
        <f t="shared" si="15"/>
        <v>3.0484169126859091E-2</v>
      </c>
      <c r="AE16" s="393">
        <f t="shared" si="7"/>
        <v>-0.17136329664356553</v>
      </c>
      <c r="AF16" s="394">
        <f t="shared" si="7"/>
        <v>0.38848687541502119</v>
      </c>
      <c r="AG16" s="385">
        <f t="shared" si="7"/>
        <v>0.35932829862516452</v>
      </c>
      <c r="AI16" s="27">
        <f t="shared" si="8"/>
        <v>1.1616531339101608</v>
      </c>
      <c r="AJ16" s="28">
        <f t="shared" si="8"/>
        <v>0.93805450352728581</v>
      </c>
      <c r="AK16" s="401">
        <f t="shared" si="8"/>
        <v>0.94755379143989416</v>
      </c>
      <c r="AL16" s="28">
        <f t="shared" si="8"/>
        <v>1.1465925516787516</v>
      </c>
      <c r="AM16" s="28">
        <f t="shared" si="8"/>
        <v>0.99646353895264483</v>
      </c>
      <c r="AN16" s="401">
        <f t="shared" si="8"/>
        <v>1.0006232235767367</v>
      </c>
      <c r="AO16" s="383">
        <f t="shared" si="9"/>
        <v>-1.2964784230138275E-2</v>
      </c>
      <c r="AP16" s="384">
        <f t="shared" si="9"/>
        <v>6.2266142538337101E-2</v>
      </c>
      <c r="AQ16" s="385">
        <f t="shared" si="9"/>
        <v>5.6006775146980034E-2</v>
      </c>
    </row>
    <row r="17" spans="1:43" ht="20.100000000000001" customHeight="1">
      <c r="A17" s="8" t="s">
        <v>165</v>
      </c>
      <c r="B17" s="19">
        <v>2728.7</v>
      </c>
      <c r="C17" s="370">
        <v>15399.900000000001</v>
      </c>
      <c r="D17" s="374">
        <v>18128.600000000002</v>
      </c>
      <c r="E17" s="19">
        <v>3002.6499999999996</v>
      </c>
      <c r="F17" s="368">
        <v>11899.310000000001</v>
      </c>
      <c r="G17" s="376">
        <v>14901.960000000001</v>
      </c>
      <c r="H17" s="344">
        <f t="shared" si="0"/>
        <v>2.171545833925885E-2</v>
      </c>
      <c r="I17" s="322">
        <f t="shared" si="1"/>
        <v>2.1451552399030429E-2</v>
      </c>
      <c r="J17" s="398">
        <f t="shared" si="2"/>
        <v>2.1490864438447117E-2</v>
      </c>
      <c r="K17" s="322">
        <f t="shared" si="3"/>
        <v>2.7782424656717972E-2</v>
      </c>
      <c r="L17" s="322">
        <f t="shared" si="4"/>
        <v>1.922215013767169E-2</v>
      </c>
      <c r="M17" s="398">
        <f t="shared" si="5"/>
        <v>2.0494530131104135E-2</v>
      </c>
      <c r="N17" s="393">
        <f t="shared" si="6"/>
        <v>0.10039579286839881</v>
      </c>
      <c r="O17" s="394">
        <f t="shared" si="6"/>
        <v>-0.22731251501633126</v>
      </c>
      <c r="P17" s="385">
        <f t="shared" si="6"/>
        <v>-0.17798616550643739</v>
      </c>
      <c r="R17" s="400">
        <v>830.7650000000001</v>
      </c>
      <c r="S17" s="368">
        <v>3963.9939999999997</v>
      </c>
      <c r="T17" s="373">
        <v>4794.759</v>
      </c>
      <c r="U17" s="19">
        <v>721.60400000000004</v>
      </c>
      <c r="V17" s="119">
        <v>2340.5340000000001</v>
      </c>
      <c r="W17" s="374">
        <v>3062.1379999999999</v>
      </c>
      <c r="X17" s="344">
        <f t="shared" si="10"/>
        <v>4.6325917788663962E-2</v>
      </c>
      <c r="Y17" s="322">
        <f t="shared" si="11"/>
        <v>4.4977706160291654E-2</v>
      </c>
      <c r="Z17" s="398">
        <f t="shared" si="12"/>
        <v>4.5205655435376954E-2</v>
      </c>
      <c r="AA17" s="322">
        <f t="shared" si="13"/>
        <v>3.9837567854882516E-2</v>
      </c>
      <c r="AB17" s="322">
        <f t="shared" si="14"/>
        <v>2.8303492618391917E-2</v>
      </c>
      <c r="AC17" s="398">
        <f t="shared" si="15"/>
        <v>3.0375993008162284E-2</v>
      </c>
      <c r="AE17" s="393">
        <f t="shared" si="7"/>
        <v>-0.13139816915734298</v>
      </c>
      <c r="AF17" s="394">
        <f t="shared" si="7"/>
        <v>-0.40955157853417529</v>
      </c>
      <c r="AG17" s="385">
        <f t="shared" si="7"/>
        <v>-0.36135726529737994</v>
      </c>
      <c r="AI17" s="27">
        <f t="shared" si="8"/>
        <v>3.0445450214387808</v>
      </c>
      <c r="AJ17" s="28">
        <f t="shared" si="8"/>
        <v>2.5740387924596906</v>
      </c>
      <c r="AK17" s="401">
        <f t="shared" si="8"/>
        <v>2.6448589521529513</v>
      </c>
      <c r="AL17" s="28">
        <f t="shared" si="8"/>
        <v>2.4032238189599191</v>
      </c>
      <c r="AM17" s="28">
        <f t="shared" si="8"/>
        <v>1.9669493441216337</v>
      </c>
      <c r="AN17" s="401">
        <f t="shared" si="8"/>
        <v>2.0548558713082037</v>
      </c>
      <c r="AO17" s="383">
        <f t="shared" si="9"/>
        <v>-0.21064599076803545</v>
      </c>
      <c r="AP17" s="384">
        <f t="shared" si="9"/>
        <v>-0.23585093205139174</v>
      </c>
      <c r="AQ17" s="385">
        <f t="shared" si="9"/>
        <v>-0.22307544240288393</v>
      </c>
    </row>
    <row r="18" spans="1:43" ht="20.100000000000001" customHeight="1">
      <c r="A18" s="8" t="s">
        <v>215</v>
      </c>
      <c r="B18" s="19">
        <v>5790.56</v>
      </c>
      <c r="C18" s="370">
        <v>5753.0400000000009</v>
      </c>
      <c r="D18" s="374">
        <v>11543.600000000002</v>
      </c>
      <c r="E18" s="19">
        <v>8309.58</v>
      </c>
      <c r="F18" s="368">
        <v>7792.8399999999992</v>
      </c>
      <c r="G18" s="376">
        <v>16102.419999999998</v>
      </c>
      <c r="H18" s="344">
        <f t="shared" si="0"/>
        <v>4.6082260578656047E-2</v>
      </c>
      <c r="I18" s="322">
        <f t="shared" si="1"/>
        <v>8.013794830727344E-3</v>
      </c>
      <c r="J18" s="398">
        <f t="shared" si="2"/>
        <v>1.3684561561932977E-2</v>
      </c>
      <c r="K18" s="322">
        <f t="shared" si="3"/>
        <v>7.6885511224741659E-2</v>
      </c>
      <c r="L18" s="322">
        <f t="shared" si="4"/>
        <v>1.2588556855721335E-2</v>
      </c>
      <c r="M18" s="398">
        <f t="shared" si="5"/>
        <v>2.2145511857077443E-2</v>
      </c>
      <c r="N18" s="393">
        <f t="shared" si="6"/>
        <v>0.43502182863142758</v>
      </c>
      <c r="O18" s="394">
        <f t="shared" si="6"/>
        <v>0.35456037156007919</v>
      </c>
      <c r="P18" s="385">
        <f t="shared" si="6"/>
        <v>0.39492186146436081</v>
      </c>
      <c r="R18" s="400">
        <v>908.22200000000021</v>
      </c>
      <c r="S18" s="368">
        <v>969.14499999999987</v>
      </c>
      <c r="T18" s="373">
        <v>1877.3670000000002</v>
      </c>
      <c r="U18" s="19">
        <v>1374.8410000000003</v>
      </c>
      <c r="V18" s="119">
        <v>1481.2159999999999</v>
      </c>
      <c r="W18" s="374">
        <v>2856.0570000000002</v>
      </c>
      <c r="X18" s="344">
        <f t="shared" si="10"/>
        <v>5.0645149598088468E-2</v>
      </c>
      <c r="Y18" s="322">
        <f t="shared" si="11"/>
        <v>1.0996464433779629E-2</v>
      </c>
      <c r="Z18" s="398">
        <f t="shared" si="12"/>
        <v>1.7700077465363187E-2</v>
      </c>
      <c r="AA18" s="322">
        <f t="shared" si="13"/>
        <v>7.5900801031001136E-2</v>
      </c>
      <c r="AB18" s="322">
        <f t="shared" si="14"/>
        <v>1.7911974840888446E-2</v>
      </c>
      <c r="AC18" s="398">
        <f t="shared" si="15"/>
        <v>2.8331697481600426E-2</v>
      </c>
      <c r="AE18" s="393">
        <f t="shared" si="7"/>
        <v>0.51377196324246721</v>
      </c>
      <c r="AF18" s="394">
        <f t="shared" si="7"/>
        <v>0.52837397912593065</v>
      </c>
      <c r="AG18" s="385">
        <f t="shared" si="7"/>
        <v>0.52130989838427966</v>
      </c>
      <c r="AI18" s="27">
        <f t="shared" si="8"/>
        <v>1.5684527921306404</v>
      </c>
      <c r="AJ18" s="28">
        <f t="shared" si="8"/>
        <v>1.6845789356583647</v>
      </c>
      <c r="AK18" s="401">
        <f t="shared" si="8"/>
        <v>1.6263271423126233</v>
      </c>
      <c r="AL18" s="28">
        <f t="shared" si="8"/>
        <v>1.6545252587976771</v>
      </c>
      <c r="AM18" s="28">
        <f t="shared" si="8"/>
        <v>1.9007396533227938</v>
      </c>
      <c r="AN18" s="401">
        <f t="shared" si="8"/>
        <v>1.773681844095484</v>
      </c>
      <c r="AO18" s="383">
        <f t="shared" si="9"/>
        <v>5.4877307814991942E-2</v>
      </c>
      <c r="AP18" s="384">
        <f t="shared" si="9"/>
        <v>0.12831735758345422</v>
      </c>
      <c r="AQ18" s="385">
        <f t="shared" si="9"/>
        <v>9.0605818441499758E-2</v>
      </c>
    </row>
    <row r="19" spans="1:43" ht="20.100000000000001" customHeight="1">
      <c r="A19" s="8" t="s">
        <v>218</v>
      </c>
      <c r="B19" s="19">
        <v>7752.2499999999991</v>
      </c>
      <c r="C19" s="370">
        <v>8217.36</v>
      </c>
      <c r="D19" s="374">
        <v>15969.61</v>
      </c>
      <c r="E19" s="19">
        <v>6746.5000000000018</v>
      </c>
      <c r="F19" s="368">
        <v>9212.75</v>
      </c>
      <c r="G19" s="376">
        <v>15959.250000000002</v>
      </c>
      <c r="H19" s="344">
        <f t="shared" si="0"/>
        <v>6.1693722985494706E-2</v>
      </c>
      <c r="I19" s="322">
        <f t="shared" si="1"/>
        <v>1.1446511251481937E-2</v>
      </c>
      <c r="J19" s="398">
        <f t="shared" si="2"/>
        <v>1.8931452160942899E-2</v>
      </c>
      <c r="K19" s="322">
        <f t="shared" si="3"/>
        <v>6.2422902418379715E-2</v>
      </c>
      <c r="L19" s="322">
        <f t="shared" si="4"/>
        <v>1.4882280038156403E-2</v>
      </c>
      <c r="M19" s="398">
        <f t="shared" si="5"/>
        <v>2.1948611457474298E-2</v>
      </c>
      <c r="N19" s="393">
        <f t="shared" si="6"/>
        <v>-0.12973652810474345</v>
      </c>
      <c r="O19" s="394">
        <f t="shared" si="6"/>
        <v>0.12113257785955579</v>
      </c>
      <c r="P19" s="385">
        <f t="shared" si="6"/>
        <v>-6.4873218569512731E-4</v>
      </c>
      <c r="R19" s="400">
        <v>1270.0689999999997</v>
      </c>
      <c r="S19" s="368">
        <v>1453.1899999999998</v>
      </c>
      <c r="T19" s="373">
        <v>2723.2589999999996</v>
      </c>
      <c r="U19" s="19">
        <v>1195.19</v>
      </c>
      <c r="V19" s="119">
        <v>1399.9050000000002</v>
      </c>
      <c r="W19" s="374">
        <v>2595.0950000000003</v>
      </c>
      <c r="X19" s="344">
        <f t="shared" si="10"/>
        <v>7.0822810397562039E-2</v>
      </c>
      <c r="Y19" s="322">
        <f t="shared" si="11"/>
        <v>1.6488711338885534E-2</v>
      </c>
      <c r="Z19" s="398">
        <f t="shared" si="12"/>
        <v>2.5675265016508481E-2</v>
      </c>
      <c r="AA19" s="322">
        <f t="shared" si="13"/>
        <v>6.5982814292156133E-2</v>
      </c>
      <c r="AB19" s="322">
        <f t="shared" si="14"/>
        <v>1.6928701242515571E-2</v>
      </c>
      <c r="AC19" s="398">
        <f t="shared" si="15"/>
        <v>2.5742989889912513E-2</v>
      </c>
      <c r="AE19" s="393">
        <f t="shared" si="7"/>
        <v>-5.8956639363687877E-2</v>
      </c>
      <c r="AF19" s="394">
        <f t="shared" si="7"/>
        <v>-3.6667607126390653E-2</v>
      </c>
      <c r="AG19" s="385">
        <f t="shared" si="7"/>
        <v>-4.7062728884766127E-2</v>
      </c>
      <c r="AI19" s="27">
        <f t="shared" si="8"/>
        <v>1.6383230674965332</v>
      </c>
      <c r="AJ19" s="28">
        <f t="shared" si="8"/>
        <v>1.7684390120427969</v>
      </c>
      <c r="AK19" s="401">
        <f t="shared" si="8"/>
        <v>1.7052758332858469</v>
      </c>
      <c r="AL19" s="28">
        <f t="shared" si="8"/>
        <v>1.7715704439338911</v>
      </c>
      <c r="AM19" s="28">
        <f t="shared" si="8"/>
        <v>1.519529999185911</v>
      </c>
      <c r="AN19" s="401">
        <f t="shared" si="8"/>
        <v>1.6260757867694284</v>
      </c>
      <c r="AO19" s="383">
        <f>(AL19-AI19)/AI19</f>
        <v>8.1331563402185822E-2</v>
      </c>
      <c r="AP19" s="384">
        <f>(AM19-AJ19)/AJ19</f>
        <v>-0.14075069095504783</v>
      </c>
      <c r="AQ19" s="385">
        <f>(AN19-AK19)/AK19</f>
        <v>-4.6444126498767148E-2</v>
      </c>
    </row>
    <row r="20" spans="1:43" ht="20.100000000000001" customHeight="1">
      <c r="A20" s="8" t="s">
        <v>216</v>
      </c>
      <c r="B20" s="19">
        <v>664.74</v>
      </c>
      <c r="C20" s="370">
        <v>8582.9000000000015</v>
      </c>
      <c r="D20" s="374">
        <v>9247.6400000000012</v>
      </c>
      <c r="E20" s="19">
        <v>780.59</v>
      </c>
      <c r="F20" s="368">
        <v>8610.7200000000012</v>
      </c>
      <c r="G20" s="376">
        <v>9391.3100000000013</v>
      </c>
      <c r="H20" s="344">
        <f t="shared" si="0"/>
        <v>5.2901138917575878E-3</v>
      </c>
      <c r="I20" s="322">
        <f t="shared" si="1"/>
        <v>1.1955696406186942E-2</v>
      </c>
      <c r="J20" s="398">
        <f t="shared" si="2"/>
        <v>1.0962775813662451E-2</v>
      </c>
      <c r="K20" s="322">
        <f t="shared" si="3"/>
        <v>7.2225143998759372E-3</v>
      </c>
      <c r="L20" s="322">
        <f t="shared" si="4"/>
        <v>1.3909760535144675E-2</v>
      </c>
      <c r="M20" s="398">
        <f t="shared" si="5"/>
        <v>1.2915783277202435E-2</v>
      </c>
      <c r="N20" s="393">
        <f t="shared" si="6"/>
        <v>0.17427866534284084</v>
      </c>
      <c r="O20" s="394">
        <f t="shared" si="6"/>
        <v>3.2413286884386051E-3</v>
      </c>
      <c r="P20" s="385">
        <f t="shared" si="6"/>
        <v>1.5535855634518651E-2</v>
      </c>
      <c r="R20" s="400">
        <v>137.75500000000002</v>
      </c>
      <c r="S20" s="368">
        <v>1911.1870000000001</v>
      </c>
      <c r="T20" s="373">
        <v>2048.942</v>
      </c>
      <c r="U20" s="19">
        <v>152.87099999999998</v>
      </c>
      <c r="V20" s="119">
        <v>1934.575</v>
      </c>
      <c r="W20" s="374">
        <v>2087.4459999999999</v>
      </c>
      <c r="X20" s="344">
        <f t="shared" si="10"/>
        <v>7.6816269402025898E-3</v>
      </c>
      <c r="Y20" s="322">
        <f t="shared" si="11"/>
        <v>2.1685402980773767E-2</v>
      </c>
      <c r="Z20" s="398">
        <f t="shared" si="12"/>
        <v>1.9317710454075404E-2</v>
      </c>
      <c r="AA20" s="322">
        <f t="shared" si="13"/>
        <v>8.4395441759521055E-3</v>
      </c>
      <c r="AB20" s="322">
        <f t="shared" si="14"/>
        <v>2.3394331905550417E-2</v>
      </c>
      <c r="AC20" s="398">
        <f t="shared" si="15"/>
        <v>2.0707180767462578E-2</v>
      </c>
      <c r="AE20" s="393">
        <f t="shared" si="7"/>
        <v>0.10973104424521762</v>
      </c>
      <c r="AF20" s="394">
        <f t="shared" si="7"/>
        <v>1.2237421037292489E-2</v>
      </c>
      <c r="AG20" s="385">
        <f t="shared" si="7"/>
        <v>1.8792137600771475E-2</v>
      </c>
      <c r="AI20" s="27">
        <f t="shared" si="8"/>
        <v>2.0723139874236547</v>
      </c>
      <c r="AJ20" s="28">
        <f t="shared" si="8"/>
        <v>2.2267380489112067</v>
      </c>
      <c r="AK20" s="401">
        <f t="shared" si="8"/>
        <v>2.2156377194613972</v>
      </c>
      <c r="AL20" s="28">
        <f t="shared" si="8"/>
        <v>1.9584032590732647</v>
      </c>
      <c r="AM20" s="28">
        <f t="shared" si="8"/>
        <v>2.2467052697103145</v>
      </c>
      <c r="AN20" s="401">
        <f t="shared" si="8"/>
        <v>2.2227420881644835</v>
      </c>
      <c r="AO20" s="383">
        <f t="shared" ref="AO20:AQ33" si="16">(AL20-AI20)/AI20</f>
        <v>-5.4967890503893294E-2</v>
      </c>
      <c r="AP20" s="384">
        <f t="shared" si="16"/>
        <v>8.9670272661263282E-3</v>
      </c>
      <c r="AQ20" s="385">
        <f t="shared" si="16"/>
        <v>3.206466761548587E-3</v>
      </c>
    </row>
    <row r="21" spans="1:43" ht="20.100000000000001" customHeight="1">
      <c r="A21" s="8" t="s">
        <v>220</v>
      </c>
      <c r="B21" s="19">
        <v>2001.03</v>
      </c>
      <c r="C21" s="370">
        <v>11694.680000000004</v>
      </c>
      <c r="D21" s="374">
        <v>13695.710000000005</v>
      </c>
      <c r="E21" s="19">
        <v>2107.79</v>
      </c>
      <c r="F21" s="368">
        <v>12158.739999999998</v>
      </c>
      <c r="G21" s="376">
        <v>14266.529999999999</v>
      </c>
      <c r="H21" s="344">
        <f t="shared" si="0"/>
        <v>1.5924536812624013E-2</v>
      </c>
      <c r="I21" s="322">
        <f t="shared" si="1"/>
        <v>1.6290303236377719E-2</v>
      </c>
      <c r="J21" s="398">
        <f t="shared" si="2"/>
        <v>1.6235817823675554E-2</v>
      </c>
      <c r="K21" s="322">
        <f t="shared" si="3"/>
        <v>1.9502611648771446E-2</v>
      </c>
      <c r="L21" s="322">
        <f t="shared" si="4"/>
        <v>1.9641233463529754E-2</v>
      </c>
      <c r="M21" s="398">
        <f t="shared" si="5"/>
        <v>1.9620629028080941E-2</v>
      </c>
      <c r="N21" s="393">
        <f t="shared" si="6"/>
        <v>5.3352523450423031E-2</v>
      </c>
      <c r="O21" s="394">
        <f t="shared" si="6"/>
        <v>3.968129098017166E-2</v>
      </c>
      <c r="P21" s="385">
        <f t="shared" si="6"/>
        <v>4.1678744657998312E-2</v>
      </c>
      <c r="R21" s="400">
        <v>282.88599999999997</v>
      </c>
      <c r="S21" s="368">
        <v>1612.8610000000001</v>
      </c>
      <c r="T21" s="373">
        <v>1895.7470000000001</v>
      </c>
      <c r="U21" s="19">
        <v>264.53899999999999</v>
      </c>
      <c r="V21" s="119">
        <v>1672.8720000000001</v>
      </c>
      <c r="W21" s="374">
        <v>1937.4110000000001</v>
      </c>
      <c r="X21" s="344">
        <f t="shared" si="10"/>
        <v>1.5774561494001301E-2</v>
      </c>
      <c r="Y21" s="322">
        <f t="shared" si="11"/>
        <v>1.8300428339546974E-2</v>
      </c>
      <c r="Z21" s="398">
        <f t="shared" si="12"/>
        <v>1.78733666644454E-2</v>
      </c>
      <c r="AA21" s="322">
        <f t="shared" si="13"/>
        <v>1.4604395711169511E-2</v>
      </c>
      <c r="AB21" s="322">
        <f t="shared" si="14"/>
        <v>2.0229622942249299E-2</v>
      </c>
      <c r="AC21" s="398">
        <f t="shared" si="15"/>
        <v>1.9218853947776587E-2</v>
      </c>
      <c r="AE21" s="393">
        <f t="shared" si="7"/>
        <v>-6.4856514638405513E-2</v>
      </c>
      <c r="AF21" s="394">
        <f t="shared" si="7"/>
        <v>3.720779410004952E-2</v>
      </c>
      <c r="AG21" s="385">
        <f t="shared" si="7"/>
        <v>2.1977616211445929E-2</v>
      </c>
      <c r="AI21" s="27">
        <f t="shared" si="8"/>
        <v>1.4137019434990976</v>
      </c>
      <c r="AJ21" s="28">
        <f t="shared" si="8"/>
        <v>1.3791407717013202</v>
      </c>
      <c r="AK21" s="401">
        <f t="shared" si="8"/>
        <v>1.3841903778628486</v>
      </c>
      <c r="AL21" s="28">
        <f t="shared" si="8"/>
        <v>1.2550538715906234</v>
      </c>
      <c r="AM21" s="28">
        <f t="shared" si="8"/>
        <v>1.3758596696697192</v>
      </c>
      <c r="AN21" s="401">
        <f t="shared" si="8"/>
        <v>1.3580113734734376</v>
      </c>
      <c r="AO21" s="383">
        <f t="shared" si="16"/>
        <v>-0.11222172582984459</v>
      </c>
      <c r="AP21" s="384">
        <f t="shared" si="16"/>
        <v>-2.3790914596437019E-3</v>
      </c>
      <c r="AQ21" s="385">
        <f t="shared" si="16"/>
        <v>-1.8912864016458968E-2</v>
      </c>
    </row>
    <row r="22" spans="1:43" ht="20.100000000000001" customHeight="1">
      <c r="A22" s="8" t="s">
        <v>219</v>
      </c>
      <c r="B22" s="19">
        <v>7770.8600000000006</v>
      </c>
      <c r="C22" s="370">
        <v>5823.83</v>
      </c>
      <c r="D22" s="374">
        <v>13594.69</v>
      </c>
      <c r="E22" s="19">
        <v>7408.0800000000008</v>
      </c>
      <c r="F22" s="368">
        <v>2927.9300000000003</v>
      </c>
      <c r="G22" s="376">
        <v>10336.010000000002</v>
      </c>
      <c r="H22" s="344">
        <f t="shared" si="0"/>
        <v>6.1841824528241676E-2</v>
      </c>
      <c r="I22" s="322">
        <f t="shared" si="1"/>
        <v>8.1124029641780372E-3</v>
      </c>
      <c r="J22" s="398">
        <f t="shared" si="2"/>
        <v>1.6116061906198638E-2</v>
      </c>
      <c r="K22" s="322">
        <f t="shared" si="3"/>
        <v>6.8544260720010422E-2</v>
      </c>
      <c r="L22" s="322">
        <f t="shared" si="4"/>
        <v>4.7297792941433641E-3</v>
      </c>
      <c r="M22" s="398">
        <f t="shared" si="5"/>
        <v>1.4215020600001186E-2</v>
      </c>
      <c r="N22" s="393">
        <f t="shared" si="6"/>
        <v>-4.6684665532515025E-2</v>
      </c>
      <c r="O22" s="394">
        <f t="shared" si="6"/>
        <v>-0.49725009143467436</v>
      </c>
      <c r="P22" s="385">
        <f t="shared" si="6"/>
        <v>-0.23970241322163274</v>
      </c>
      <c r="R22" s="400">
        <v>1139.7580000000003</v>
      </c>
      <c r="S22" s="368">
        <v>956.93399999999986</v>
      </c>
      <c r="T22" s="373">
        <v>2096.692</v>
      </c>
      <c r="U22" s="19">
        <v>1188.1369999999999</v>
      </c>
      <c r="V22" s="119">
        <v>668.20800000000008</v>
      </c>
      <c r="W22" s="374">
        <v>1856.345</v>
      </c>
      <c r="X22" s="344">
        <f t="shared" si="10"/>
        <v>6.3556282952425852E-2</v>
      </c>
      <c r="Y22" s="322">
        <f t="shared" si="11"/>
        <v>1.0857911557583722E-2</v>
      </c>
      <c r="Z22" s="398">
        <f t="shared" si="12"/>
        <v>1.9767904102398343E-2</v>
      </c>
      <c r="AA22" s="322">
        <f t="shared" si="13"/>
        <v>6.5593439557425595E-2</v>
      </c>
      <c r="AB22" s="322">
        <f t="shared" si="14"/>
        <v>8.0804723176635881E-3</v>
      </c>
      <c r="AC22" s="398">
        <f t="shared" si="15"/>
        <v>1.8414690239544076E-2</v>
      </c>
      <c r="AE22" s="393">
        <f t="shared" si="7"/>
        <v>4.2446729919859885E-2</v>
      </c>
      <c r="AF22" s="394">
        <f t="shared" si="7"/>
        <v>-0.30171986782787508</v>
      </c>
      <c r="AG22" s="385">
        <f t="shared" si="7"/>
        <v>-0.1146315243249843</v>
      </c>
      <c r="AI22" s="27">
        <f t="shared" si="8"/>
        <v>1.4667076745688381</v>
      </c>
      <c r="AJ22" s="28">
        <f t="shared" si="8"/>
        <v>1.643135187668596</v>
      </c>
      <c r="AK22" s="401">
        <f t="shared" si="8"/>
        <v>1.5422874666505821</v>
      </c>
      <c r="AL22" s="28">
        <f t="shared" si="8"/>
        <v>1.6038393213896176</v>
      </c>
      <c r="AM22" s="28">
        <f t="shared" si="8"/>
        <v>2.282185707991653</v>
      </c>
      <c r="AN22" s="401">
        <f t="shared" si="8"/>
        <v>1.7959976818907872</v>
      </c>
      <c r="AO22" s="383">
        <f t="shared" si="16"/>
        <v>9.3496235956555901E-2</v>
      </c>
      <c r="AP22" s="384">
        <f t="shared" si="16"/>
        <v>0.38892145035843945</v>
      </c>
      <c r="AQ22" s="385">
        <f t="shared" si="16"/>
        <v>0.16450254620248769</v>
      </c>
    </row>
    <row r="23" spans="1:43" ht="20.100000000000001" customHeight="1">
      <c r="A23" s="8" t="s">
        <v>227</v>
      </c>
      <c r="B23" s="19">
        <v>888.49999999999977</v>
      </c>
      <c r="C23" s="370">
        <v>7960.0600000000013</v>
      </c>
      <c r="D23" s="374">
        <v>8848.5600000000013</v>
      </c>
      <c r="E23" s="19">
        <v>440.09</v>
      </c>
      <c r="F23" s="368">
        <v>4687.1899999999996</v>
      </c>
      <c r="G23" s="376">
        <v>5127.28</v>
      </c>
      <c r="H23" s="344">
        <f t="shared" si="0"/>
        <v>7.0708339994984739E-3</v>
      </c>
      <c r="I23" s="322">
        <f t="shared" si="1"/>
        <v>1.1088100844124062E-2</v>
      </c>
      <c r="J23" s="398">
        <f t="shared" si="2"/>
        <v>1.0489679480790885E-2</v>
      </c>
      <c r="K23" s="322">
        <f t="shared" si="3"/>
        <v>4.0719921626479983E-3</v>
      </c>
      <c r="L23" s="322">
        <f t="shared" si="4"/>
        <v>7.5716886024310114E-3</v>
      </c>
      <c r="M23" s="398">
        <f t="shared" si="5"/>
        <v>7.0515015776855929E-3</v>
      </c>
      <c r="N23" s="393">
        <f t="shared" si="6"/>
        <v>-0.50468204839617326</v>
      </c>
      <c r="O23" s="394">
        <f t="shared" si="6"/>
        <v>-0.41116147365723388</v>
      </c>
      <c r="P23" s="385">
        <f t="shared" si="6"/>
        <v>-0.42055204462647039</v>
      </c>
      <c r="R23" s="400">
        <v>279.92399999999998</v>
      </c>
      <c r="S23" s="368">
        <v>2546.8550000000005</v>
      </c>
      <c r="T23" s="373">
        <v>2826.7790000000005</v>
      </c>
      <c r="U23" s="19">
        <v>139.02000000000001</v>
      </c>
      <c r="V23" s="119">
        <v>1504.7819999999997</v>
      </c>
      <c r="W23" s="374">
        <v>1643.8019999999997</v>
      </c>
      <c r="X23" s="344">
        <f t="shared" si="10"/>
        <v>1.5609391598194397E-2</v>
      </c>
      <c r="Y23" s="322">
        <f t="shared" si="11"/>
        <v>2.8898049750546953E-2</v>
      </c>
      <c r="Z23" s="398">
        <f t="shared" si="12"/>
        <v>2.6651265989794157E-2</v>
      </c>
      <c r="AA23" s="322">
        <f t="shared" si="13"/>
        <v>7.674872482948774E-3</v>
      </c>
      <c r="AB23" s="322">
        <f t="shared" si="14"/>
        <v>1.8196952588293531E-2</v>
      </c>
      <c r="AC23" s="398">
        <f t="shared" si="15"/>
        <v>1.6306292550761322E-2</v>
      </c>
      <c r="AE23" s="393">
        <f t="shared" si="7"/>
        <v>-0.50336519912547684</v>
      </c>
      <c r="AF23" s="394">
        <f t="shared" si="7"/>
        <v>-0.40916070997367365</v>
      </c>
      <c r="AG23" s="385">
        <f t="shared" si="7"/>
        <v>-0.41848938314597661</v>
      </c>
      <c r="AI23" s="27">
        <f t="shared" ref="AI23:AN33" si="17">(R23/B23)*10</f>
        <v>3.1505233539673609</v>
      </c>
      <c r="AJ23" s="28">
        <f t="shared" si="17"/>
        <v>3.1995424657603082</v>
      </c>
      <c r="AK23" s="401">
        <f t="shared" si="17"/>
        <v>3.1946203676078366</v>
      </c>
      <c r="AL23" s="28">
        <f t="shared" si="17"/>
        <v>3.1588993160489904</v>
      </c>
      <c r="AM23" s="28">
        <f t="shared" si="17"/>
        <v>3.2104139153736027</v>
      </c>
      <c r="AN23" s="401">
        <f t="shared" si="17"/>
        <v>3.2059922610038849</v>
      </c>
      <c r="AO23" s="383">
        <f t="shared" si="16"/>
        <v>2.6585938717394028E-3</v>
      </c>
      <c r="AP23" s="384">
        <f t="shared" si="16"/>
        <v>3.3978138217056176E-3</v>
      </c>
      <c r="AQ23" s="385">
        <f t="shared" si="16"/>
        <v>3.5597010246834612E-3</v>
      </c>
    </row>
    <row r="24" spans="1:43" ht="20.100000000000001" customHeight="1">
      <c r="A24" s="8" t="s">
        <v>168</v>
      </c>
      <c r="B24" s="19">
        <v>1810.1699999999998</v>
      </c>
      <c r="C24" s="370">
        <v>6941.630000000001</v>
      </c>
      <c r="D24" s="374">
        <v>8751.8000000000011</v>
      </c>
      <c r="E24" s="19">
        <v>1764.7600000000002</v>
      </c>
      <c r="F24" s="368">
        <v>5014.8</v>
      </c>
      <c r="G24" s="376">
        <v>6779.56</v>
      </c>
      <c r="H24" s="344">
        <f t="shared" si="0"/>
        <v>1.440564049619826E-2</v>
      </c>
      <c r="I24" s="322">
        <f t="shared" si="1"/>
        <v>9.6694614692096441E-3</v>
      </c>
      <c r="J24" s="398">
        <f t="shared" si="2"/>
        <v>1.0374973654468711E-2</v>
      </c>
      <c r="K24" s="322">
        <f t="shared" si="3"/>
        <v>1.6328680244846926E-2</v>
      </c>
      <c r="L24" s="322">
        <f t="shared" si="4"/>
        <v>8.100909927583699E-3</v>
      </c>
      <c r="M24" s="398">
        <f t="shared" si="5"/>
        <v>9.3238672426733359E-3</v>
      </c>
      <c r="N24" s="393">
        <f t="shared" si="6"/>
        <v>-2.5086041642497461E-2</v>
      </c>
      <c r="O24" s="394">
        <f t="shared" si="6"/>
        <v>-0.27757601600776771</v>
      </c>
      <c r="P24" s="385">
        <f t="shared" si="6"/>
        <v>-0.22535249891450906</v>
      </c>
      <c r="R24" s="400">
        <v>587.09500000000003</v>
      </c>
      <c r="S24" s="368">
        <v>1411.6009999999997</v>
      </c>
      <c r="T24" s="373">
        <v>1998.6959999999997</v>
      </c>
      <c r="U24" s="19">
        <v>473.93099999999998</v>
      </c>
      <c r="V24" s="119">
        <v>967.11900000000014</v>
      </c>
      <c r="W24" s="374">
        <v>1441.0500000000002</v>
      </c>
      <c r="X24" s="344">
        <f t="shared" si="10"/>
        <v>3.2738156643738803E-2</v>
      </c>
      <c r="Y24" s="322">
        <f t="shared" si="11"/>
        <v>1.6016819145935602E-2</v>
      </c>
      <c r="Z24" s="398">
        <f t="shared" si="12"/>
        <v>1.8843984170229654E-2</v>
      </c>
      <c r="AA24" s="322">
        <f t="shared" si="13"/>
        <v>2.6164292840716408E-2</v>
      </c>
      <c r="AB24" s="322">
        <f t="shared" si="14"/>
        <v>1.1695128324393738E-2</v>
      </c>
      <c r="AC24" s="398">
        <f t="shared" si="15"/>
        <v>1.4295020251997874E-2</v>
      </c>
      <c r="AE24" s="393">
        <f t="shared" si="7"/>
        <v>-0.19275245062553767</v>
      </c>
      <c r="AF24" s="394">
        <f t="shared" si="7"/>
        <v>-0.31487792938656151</v>
      </c>
      <c r="AG24" s="385">
        <f t="shared" si="7"/>
        <v>-0.27900491120210358</v>
      </c>
      <c r="AI24" s="27">
        <f t="shared" si="17"/>
        <v>3.2433141638630629</v>
      </c>
      <c r="AJ24" s="28">
        <f t="shared" si="17"/>
        <v>2.0335295888717773</v>
      </c>
      <c r="AK24" s="401">
        <f t="shared" si="17"/>
        <v>2.2837541991361769</v>
      </c>
      <c r="AL24" s="28">
        <f t="shared" si="17"/>
        <v>2.6855266438495882</v>
      </c>
      <c r="AM24" s="28">
        <f t="shared" si="17"/>
        <v>1.9285295525245276</v>
      </c>
      <c r="AN24" s="401">
        <f t="shared" si="17"/>
        <v>2.1255804211482756</v>
      </c>
      <c r="AO24" s="383">
        <f t="shared" si="16"/>
        <v>-0.17198072460211575</v>
      </c>
      <c r="AP24" s="384">
        <f t="shared" si="16"/>
        <v>-5.1634378433364582E-2</v>
      </c>
      <c r="AQ24" s="385">
        <f t="shared" si="16"/>
        <v>-6.9260421304416245E-2</v>
      </c>
    </row>
    <row r="25" spans="1:43" ht="20.100000000000001" customHeight="1">
      <c r="A25" s="8" t="s">
        <v>212</v>
      </c>
      <c r="B25" s="19">
        <v>1774.6199999999997</v>
      </c>
      <c r="C25" s="370">
        <v>19009.879999999994</v>
      </c>
      <c r="D25" s="374">
        <v>20784.499999999993</v>
      </c>
      <c r="E25" s="19">
        <v>2428.3999999999992</v>
      </c>
      <c r="F25" s="368">
        <v>3669.9900000000002</v>
      </c>
      <c r="G25" s="376">
        <v>6098.3899999999994</v>
      </c>
      <c r="H25" s="344">
        <f t="shared" si="0"/>
        <v>1.4122727554518832E-2</v>
      </c>
      <c r="I25" s="322">
        <f t="shared" si="1"/>
        <v>2.6480135385247981E-2</v>
      </c>
      <c r="J25" s="398">
        <f t="shared" si="2"/>
        <v>2.4639347325270781E-2</v>
      </c>
      <c r="K25" s="322">
        <f t="shared" si="3"/>
        <v>2.2469098974696986E-2</v>
      </c>
      <c r="L25" s="322">
        <f t="shared" si="4"/>
        <v>5.9285033152135487E-3</v>
      </c>
      <c r="M25" s="398">
        <f t="shared" si="5"/>
        <v>8.3870603334208465E-3</v>
      </c>
      <c r="N25" s="393">
        <f t="shared" si="6"/>
        <v>0.36840563050117753</v>
      </c>
      <c r="O25" s="394">
        <f t="shared" si="6"/>
        <v>-0.80694302120791916</v>
      </c>
      <c r="P25" s="385">
        <f t="shared" si="6"/>
        <v>-0.70658952584858903</v>
      </c>
      <c r="R25" s="400">
        <v>395.40800000000002</v>
      </c>
      <c r="S25" s="368">
        <v>3952.3639999999996</v>
      </c>
      <c r="T25" s="373">
        <v>4347.7719999999999</v>
      </c>
      <c r="U25" s="19">
        <v>528.73100000000022</v>
      </c>
      <c r="V25" s="119">
        <v>809.59500000000003</v>
      </c>
      <c r="W25" s="374">
        <v>1338.3260000000002</v>
      </c>
      <c r="X25" s="344">
        <f t="shared" si="10"/>
        <v>2.2049121593928536E-2</v>
      </c>
      <c r="Y25" s="322">
        <f t="shared" si="11"/>
        <v>4.484574563698001E-2</v>
      </c>
      <c r="Z25" s="398">
        <f t="shared" si="12"/>
        <v>4.099139976453034E-2</v>
      </c>
      <c r="AA25" s="322">
        <f t="shared" si="13"/>
        <v>2.9189634604963242E-2</v>
      </c>
      <c r="AB25" s="322">
        <f t="shared" si="14"/>
        <v>9.790229967343779E-3</v>
      </c>
      <c r="AC25" s="398">
        <f t="shared" si="15"/>
        <v>1.3276012125724513E-2</v>
      </c>
      <c r="AE25" s="393">
        <f t="shared" si="7"/>
        <v>0.33717830696394663</v>
      </c>
      <c r="AF25" s="394">
        <f t="shared" si="7"/>
        <v>-0.79516183226038883</v>
      </c>
      <c r="AG25" s="385">
        <f t="shared" si="7"/>
        <v>-0.69218119073401274</v>
      </c>
      <c r="AI25" s="27">
        <f t="shared" si="17"/>
        <v>2.2281277118481708</v>
      </c>
      <c r="AJ25" s="28">
        <f t="shared" si="17"/>
        <v>2.0791104415177797</v>
      </c>
      <c r="AK25" s="401">
        <f t="shared" si="17"/>
        <v>2.0918338184704952</v>
      </c>
      <c r="AL25" s="28">
        <f t="shared" si="17"/>
        <v>2.1772813375061788</v>
      </c>
      <c r="AM25" s="28">
        <f t="shared" si="17"/>
        <v>2.205986937294107</v>
      </c>
      <c r="AN25" s="401">
        <f t="shared" si="17"/>
        <v>2.1945562681297854</v>
      </c>
      <c r="AO25" s="383">
        <f t="shared" si="16"/>
        <v>-2.2820224384632038E-2</v>
      </c>
      <c r="AP25" s="384">
        <f t="shared" si="16"/>
        <v>6.1024413731338725E-2</v>
      </c>
      <c r="AQ25" s="385">
        <f t="shared" si="16"/>
        <v>4.9106410247444381E-2</v>
      </c>
    </row>
    <row r="26" spans="1:43" ht="20.100000000000001" customHeight="1">
      <c r="A26" s="8" t="s">
        <v>238</v>
      </c>
      <c r="B26" s="19">
        <v>2622.4399999999996</v>
      </c>
      <c r="C26" s="370">
        <v>17982.439999999991</v>
      </c>
      <c r="D26" s="374">
        <v>20604.87999999999</v>
      </c>
      <c r="E26" s="19">
        <v>2657.38</v>
      </c>
      <c r="F26" s="368">
        <v>16792.43</v>
      </c>
      <c r="G26" s="376">
        <v>19449.810000000001</v>
      </c>
      <c r="H26" s="344">
        <f t="shared" si="0"/>
        <v>2.0869823200500594E-2</v>
      </c>
      <c r="I26" s="322">
        <f t="shared" si="1"/>
        <v>2.5048945377724563E-2</v>
      </c>
      <c r="J26" s="398">
        <f t="shared" si="2"/>
        <v>2.4426413669586731E-2</v>
      </c>
      <c r="K26" s="322">
        <f t="shared" si="3"/>
        <v>2.4587767350263672E-2</v>
      </c>
      <c r="L26" s="322">
        <f t="shared" si="4"/>
        <v>2.7126498144543022E-2</v>
      </c>
      <c r="M26" s="398">
        <f t="shared" si="5"/>
        <v>2.6749146896733755E-2</v>
      </c>
      <c r="N26" s="393">
        <f t="shared" si="6"/>
        <v>1.3323469745733178E-2</v>
      </c>
      <c r="O26" s="394">
        <f t="shared" si="6"/>
        <v>-6.6176225250855369E-2</v>
      </c>
      <c r="P26" s="385">
        <f t="shared" si="6"/>
        <v>-5.6058079445257113E-2</v>
      </c>
      <c r="R26" s="400">
        <v>209.54800000000003</v>
      </c>
      <c r="S26" s="368">
        <v>777.96399999999971</v>
      </c>
      <c r="T26" s="373">
        <v>987.51199999999972</v>
      </c>
      <c r="U26" s="19">
        <v>197.77799999999999</v>
      </c>
      <c r="V26" s="119">
        <v>910.05300000000011</v>
      </c>
      <c r="W26" s="374">
        <v>1107.8310000000001</v>
      </c>
      <c r="X26" s="344">
        <f t="shared" si="10"/>
        <v>1.1685017328340694E-2</v>
      </c>
      <c r="Y26" s="322">
        <f t="shared" si="11"/>
        <v>8.8272172448508063E-3</v>
      </c>
      <c r="Z26" s="398">
        <f t="shared" si="12"/>
        <v>9.3104006291661271E-3</v>
      </c>
      <c r="AA26" s="322">
        <f t="shared" si="13"/>
        <v>1.0918723420605974E-2</v>
      </c>
      <c r="AB26" s="322">
        <f t="shared" si="14"/>
        <v>1.1005043450702029E-2</v>
      </c>
      <c r="AC26" s="398">
        <f t="shared" si="15"/>
        <v>1.0989533035488747E-2</v>
      </c>
      <c r="AE26" s="393">
        <f t="shared" si="7"/>
        <v>-5.6168515089621646E-2</v>
      </c>
      <c r="AF26" s="394">
        <f t="shared" si="7"/>
        <v>0.16978806217254325</v>
      </c>
      <c r="AG26" s="385">
        <f t="shared" si="7"/>
        <v>0.12184054472249496</v>
      </c>
      <c r="AI26" s="27">
        <f t="shared" si="17"/>
        <v>0.799057366422111</v>
      </c>
      <c r="AJ26" s="28">
        <f t="shared" si="17"/>
        <v>0.43262427123349223</v>
      </c>
      <c r="AK26" s="401">
        <f t="shared" si="17"/>
        <v>0.47926122355480849</v>
      </c>
      <c r="AL26" s="28">
        <f t="shared" si="17"/>
        <v>0.74425938330235031</v>
      </c>
      <c r="AM26" s="28">
        <f t="shared" si="17"/>
        <v>0.54194241095541273</v>
      </c>
      <c r="AN26" s="401">
        <f t="shared" si="17"/>
        <v>0.56958448437285503</v>
      </c>
      <c r="AO26" s="383">
        <f t="shared" si="16"/>
        <v>-6.8578284141382964E-2</v>
      </c>
      <c r="AP26" s="384">
        <f t="shared" si="16"/>
        <v>0.25268609967312783</v>
      </c>
      <c r="AQ26" s="385">
        <f t="shared" si="16"/>
        <v>0.18846352756873336</v>
      </c>
    </row>
    <row r="27" spans="1:43" ht="20.100000000000001" customHeight="1">
      <c r="A27" s="8" t="s">
        <v>237</v>
      </c>
      <c r="B27" s="19">
        <v>419.68999999999994</v>
      </c>
      <c r="C27" s="370">
        <v>3066.1400000000003</v>
      </c>
      <c r="D27" s="374">
        <v>3485.8300000000004</v>
      </c>
      <c r="E27" s="19">
        <v>834.31999999999994</v>
      </c>
      <c r="F27" s="368">
        <v>4394.6499999999996</v>
      </c>
      <c r="G27" s="376">
        <v>5228.9699999999993</v>
      </c>
      <c r="H27" s="344">
        <f t="shared" si="0"/>
        <v>3.3399643458069945E-3</v>
      </c>
      <c r="I27" s="322">
        <f t="shared" si="1"/>
        <v>4.2710318166197933E-3</v>
      </c>
      <c r="J27" s="398">
        <f t="shared" si="2"/>
        <v>4.1323378520940453E-3</v>
      </c>
      <c r="K27" s="322">
        <f t="shared" si="3"/>
        <v>7.7196584815389536E-3</v>
      </c>
      <c r="L27" s="322">
        <f t="shared" si="4"/>
        <v>7.0991193693179591E-3</v>
      </c>
      <c r="M27" s="398">
        <f t="shared" si="5"/>
        <v>7.1913549103365983E-3</v>
      </c>
      <c r="N27" s="393">
        <f t="shared" si="6"/>
        <v>0.98794348209392657</v>
      </c>
      <c r="O27" s="394">
        <f t="shared" si="6"/>
        <v>0.43328419445948296</v>
      </c>
      <c r="P27" s="385">
        <f t="shared" si="6"/>
        <v>0.50006454703757752</v>
      </c>
      <c r="R27" s="400">
        <v>70.97999999999999</v>
      </c>
      <c r="S27" s="368">
        <v>697.71399999999994</v>
      </c>
      <c r="T27" s="373">
        <v>768.69399999999996</v>
      </c>
      <c r="U27" s="19">
        <v>108.35</v>
      </c>
      <c r="V27" s="119">
        <v>868.36699999999996</v>
      </c>
      <c r="W27" s="374">
        <v>976.71699999999998</v>
      </c>
      <c r="X27" s="344">
        <f t="shared" si="10"/>
        <v>3.9580550993835407E-3</v>
      </c>
      <c r="Y27" s="322">
        <f t="shared" si="11"/>
        <v>7.9166555943126372E-3</v>
      </c>
      <c r="Z27" s="398">
        <f t="shared" si="12"/>
        <v>7.2473540587215434E-3</v>
      </c>
      <c r="AA27" s="322">
        <f t="shared" si="13"/>
        <v>5.9816748203675701E-3</v>
      </c>
      <c r="AB27" s="322">
        <f t="shared" si="14"/>
        <v>1.050094507260101E-2</v>
      </c>
      <c r="AC27" s="398">
        <f t="shared" si="15"/>
        <v>9.68889996562965E-3</v>
      </c>
      <c r="AE27" s="393">
        <f t="shared" si="7"/>
        <v>0.52648633417864199</v>
      </c>
      <c r="AF27" s="394">
        <f t="shared" si="7"/>
        <v>0.24458875699785304</v>
      </c>
      <c r="AG27" s="385">
        <f t="shared" si="7"/>
        <v>0.27061873775520562</v>
      </c>
      <c r="AI27" s="27">
        <f t="shared" si="17"/>
        <v>1.6912483023183777</v>
      </c>
      <c r="AJ27" s="28">
        <f t="shared" si="17"/>
        <v>2.275545147971064</v>
      </c>
      <c r="AK27" s="401">
        <f t="shared" si="17"/>
        <v>2.2051964668386006</v>
      </c>
      <c r="AL27" s="28">
        <f t="shared" si="17"/>
        <v>1.2986623837376545</v>
      </c>
      <c r="AM27" s="28">
        <f t="shared" si="17"/>
        <v>1.9759639561739846</v>
      </c>
      <c r="AN27" s="401">
        <f t="shared" si="17"/>
        <v>1.8678955893799354</v>
      </c>
      <c r="AO27" s="383">
        <f t="shared" si="16"/>
        <v>-0.23212790105542933</v>
      </c>
      <c r="AP27" s="384">
        <f t="shared" si="16"/>
        <v>-0.13165249305828711</v>
      </c>
      <c r="AQ27" s="385">
        <f t="shared" si="16"/>
        <v>-0.15295729089491256</v>
      </c>
    </row>
    <row r="28" spans="1:43" ht="20.100000000000001" customHeight="1">
      <c r="A28" s="8" t="s">
        <v>182</v>
      </c>
      <c r="B28" s="19">
        <v>40.229999999999997</v>
      </c>
      <c r="C28" s="370">
        <v>1404.74</v>
      </c>
      <c r="D28" s="374">
        <v>1444.97</v>
      </c>
      <c r="E28" s="19">
        <v>36.049999999999997</v>
      </c>
      <c r="F28" s="368">
        <v>2113.6999999999998</v>
      </c>
      <c r="G28" s="376">
        <v>2149.75</v>
      </c>
      <c r="H28" s="344">
        <f t="shared" si="0"/>
        <v>3.201571770397565E-4</v>
      </c>
      <c r="I28" s="322">
        <f t="shared" si="1"/>
        <v>1.9567564540687926E-3</v>
      </c>
      <c r="J28" s="398">
        <f t="shared" si="2"/>
        <v>1.7129648394041972E-3</v>
      </c>
      <c r="K28" s="322">
        <f t="shared" si="3"/>
        <v>3.3355749383867016E-4</v>
      </c>
      <c r="L28" s="322">
        <f t="shared" si="4"/>
        <v>3.4144718261812364E-3</v>
      </c>
      <c r="M28" s="398">
        <f t="shared" si="5"/>
        <v>2.9565316340495556E-3</v>
      </c>
      <c r="N28" s="393">
        <f t="shared" si="6"/>
        <v>-0.10390256027839921</v>
      </c>
      <c r="O28" s="394">
        <f t="shared" si="6"/>
        <v>0.50469125959252237</v>
      </c>
      <c r="P28" s="385">
        <f t="shared" si="6"/>
        <v>0.4877471504598711</v>
      </c>
      <c r="R28" s="400">
        <v>6.2229999999999999</v>
      </c>
      <c r="S28" s="368">
        <v>392.03800000000001</v>
      </c>
      <c r="T28" s="373">
        <v>398.26100000000002</v>
      </c>
      <c r="U28" s="19">
        <v>5.5100000000000007</v>
      </c>
      <c r="V28" s="119">
        <v>826.48899999999981</v>
      </c>
      <c r="W28" s="374">
        <v>831.9989999999998</v>
      </c>
      <c r="X28" s="344">
        <f t="shared" si="10"/>
        <v>3.4701291749033219E-4</v>
      </c>
      <c r="Y28" s="322">
        <f t="shared" si="11"/>
        <v>4.4482837178029082E-3</v>
      </c>
      <c r="Z28" s="398">
        <f t="shared" si="12"/>
        <v>3.7548601586333457E-3</v>
      </c>
      <c r="AA28" s="322">
        <f t="shared" si="13"/>
        <v>3.0419038541970757E-4</v>
      </c>
      <c r="AB28" s="322">
        <f t="shared" si="14"/>
        <v>9.9945248864926166E-3</v>
      </c>
      <c r="AC28" s="398">
        <f t="shared" si="15"/>
        <v>8.2533170636979805E-3</v>
      </c>
      <c r="AE28" s="393">
        <f t="shared" si="7"/>
        <v>-0.11457496384380511</v>
      </c>
      <c r="AF28" s="394">
        <f t="shared" si="7"/>
        <v>1.1081859411587647</v>
      </c>
      <c r="AG28" s="385">
        <f t="shared" si="7"/>
        <v>1.0890797743188505</v>
      </c>
      <c r="AI28" s="27">
        <f t="shared" si="17"/>
        <v>1.5468555804126274</v>
      </c>
      <c r="AJ28" s="28">
        <f t="shared" si="17"/>
        <v>2.7908225009610321</v>
      </c>
      <c r="AK28" s="401">
        <f t="shared" si="17"/>
        <v>2.7561887098002034</v>
      </c>
      <c r="AL28" s="28">
        <f t="shared" si="17"/>
        <v>1.5284327323162277</v>
      </c>
      <c r="AM28" s="28">
        <f t="shared" si="17"/>
        <v>3.9101528126034908</v>
      </c>
      <c r="AN28" s="401">
        <f t="shared" si="17"/>
        <v>3.8702128154436553</v>
      </c>
      <c r="AO28" s="383">
        <f t="shared" si="16"/>
        <v>-1.1909869498925927E-2</v>
      </c>
      <c r="AP28" s="384">
        <f t="shared" si="16"/>
        <v>0.40107542176437672</v>
      </c>
      <c r="AQ28" s="385">
        <f t="shared" si="16"/>
        <v>0.40419006930922657</v>
      </c>
    </row>
    <row r="29" spans="1:43" ht="20.100000000000001" customHeight="1">
      <c r="A29" s="8" t="s">
        <v>181</v>
      </c>
      <c r="B29" s="19">
        <v>1.1800000000000002</v>
      </c>
      <c r="C29" s="370">
        <v>3106.1099999999997</v>
      </c>
      <c r="D29" s="374">
        <v>3107.2899999999995</v>
      </c>
      <c r="E29" s="19">
        <v>5.04</v>
      </c>
      <c r="F29" s="368">
        <v>2627.2299999999996</v>
      </c>
      <c r="G29" s="376">
        <v>2632.2699999999995</v>
      </c>
      <c r="H29" s="344">
        <f t="shared" si="0"/>
        <v>9.3906405395702896E-6</v>
      </c>
      <c r="I29" s="322">
        <f t="shared" si="1"/>
        <v>4.3267087073391641E-3</v>
      </c>
      <c r="J29" s="398">
        <f t="shared" si="2"/>
        <v>3.6835910197666852E-3</v>
      </c>
      <c r="K29" s="322">
        <f t="shared" si="3"/>
        <v>4.6633280692008257E-5</v>
      </c>
      <c r="L29" s="322">
        <f t="shared" si="4"/>
        <v>4.2440283937636037E-3</v>
      </c>
      <c r="M29" s="398">
        <f t="shared" si="5"/>
        <v>3.6201370040049407E-3</v>
      </c>
      <c r="N29" s="393">
        <f t="shared" si="6"/>
        <v>3.2711864406779654</v>
      </c>
      <c r="O29" s="394">
        <f t="shared" si="6"/>
        <v>-0.1541735482645496</v>
      </c>
      <c r="P29" s="385">
        <f t="shared" si="6"/>
        <v>-0.15287276050835297</v>
      </c>
      <c r="R29" s="400">
        <v>0.59299999999999997</v>
      </c>
      <c r="S29" s="368">
        <v>763.74800000000005</v>
      </c>
      <c r="T29" s="373">
        <v>764.34100000000001</v>
      </c>
      <c r="U29" s="19">
        <v>2.238</v>
      </c>
      <c r="V29" s="119">
        <v>633.98199999999997</v>
      </c>
      <c r="W29" s="374">
        <v>636.22</v>
      </c>
      <c r="X29" s="344">
        <f t="shared" si="10"/>
        <v>3.3067436939059451E-5</v>
      </c>
      <c r="Y29" s="322">
        <f t="shared" si="11"/>
        <v>8.6659145105947265E-3</v>
      </c>
      <c r="Z29" s="398">
        <f t="shared" si="12"/>
        <v>7.206313368645109E-3</v>
      </c>
      <c r="AA29" s="322">
        <f t="shared" si="13"/>
        <v>1.2355319102891208E-4</v>
      </c>
      <c r="AB29" s="322">
        <f t="shared" si="14"/>
        <v>7.6665858548490822E-3</v>
      </c>
      <c r="AC29" s="398">
        <f t="shared" si="15"/>
        <v>6.3112159777426787E-3</v>
      </c>
      <c r="AE29" s="393">
        <f t="shared" si="7"/>
        <v>2.7740303541315345</v>
      </c>
      <c r="AF29" s="394">
        <f t="shared" si="7"/>
        <v>-0.16990682790658707</v>
      </c>
      <c r="AG29" s="385">
        <f t="shared" si="7"/>
        <v>-0.16762282803094428</v>
      </c>
      <c r="AI29" s="27">
        <f t="shared" si="17"/>
        <v>5.0254237288135588</v>
      </c>
      <c r="AJ29" s="28">
        <f t="shared" si="17"/>
        <v>2.4588568981781074</v>
      </c>
      <c r="AK29" s="401">
        <f t="shared" si="17"/>
        <v>2.4598315574021097</v>
      </c>
      <c r="AL29" s="28">
        <f t="shared" si="17"/>
        <v>4.4404761904761898</v>
      </c>
      <c r="AM29" s="28">
        <f t="shared" si="17"/>
        <v>2.4131195213209353</v>
      </c>
      <c r="AN29" s="401">
        <f t="shared" si="17"/>
        <v>2.4170012954598126</v>
      </c>
      <c r="AO29" s="383">
        <f t="shared" si="16"/>
        <v>-0.11639765518348996</v>
      </c>
      <c r="AP29" s="384">
        <f t="shared" si="16"/>
        <v>-1.8601073080365599E-2</v>
      </c>
      <c r="AQ29" s="385">
        <f t="shared" si="16"/>
        <v>-1.741186782217366E-2</v>
      </c>
    </row>
    <row r="30" spans="1:43" ht="20.100000000000001" customHeight="1">
      <c r="A30" s="8" t="s">
        <v>170</v>
      </c>
      <c r="B30" s="19">
        <v>1139.31</v>
      </c>
      <c r="C30" s="370">
        <v>1392.5300000000004</v>
      </c>
      <c r="D30" s="374">
        <v>2531.84</v>
      </c>
      <c r="E30" s="19">
        <v>1255.1999999999998</v>
      </c>
      <c r="F30" s="368">
        <v>1077.7</v>
      </c>
      <c r="G30" s="376">
        <v>2332.8999999999996</v>
      </c>
      <c r="H30" s="344">
        <f t="shared" si="0"/>
        <v>9.066822604354088E-3</v>
      </c>
      <c r="I30" s="322">
        <f t="shared" si="1"/>
        <v>1.9397483270814648E-3</v>
      </c>
      <c r="J30" s="398">
        <f t="shared" si="2"/>
        <v>3.0014138002845197E-3</v>
      </c>
      <c r="K30" s="322">
        <f t="shared" si="3"/>
        <v>1.1613907524723958E-2</v>
      </c>
      <c r="L30" s="322">
        <f t="shared" si="4"/>
        <v>1.7409170114375354E-3</v>
      </c>
      <c r="M30" s="398">
        <f t="shared" si="5"/>
        <v>3.2084161642396587E-3</v>
      </c>
      <c r="N30" s="393">
        <f t="shared" ref="N30:N31" si="18">(E30-B30)/B30</f>
        <v>0.101719461779498</v>
      </c>
      <c r="O30" s="394">
        <f t="shared" ref="O30:O31" si="19">(F30-C30)/C30</f>
        <v>-0.22608489583707372</v>
      </c>
      <c r="P30" s="385">
        <f t="shared" ref="P30:P31" si="20">(G30-D30)/D30</f>
        <v>-7.8575265419615972E-2</v>
      </c>
      <c r="R30" s="400">
        <v>221.34399999999997</v>
      </c>
      <c r="S30" s="368">
        <v>418.71000000000004</v>
      </c>
      <c r="T30" s="373">
        <v>640.05399999999997</v>
      </c>
      <c r="U30" s="19">
        <v>261.24200000000002</v>
      </c>
      <c r="V30" s="119">
        <v>276.30799999999999</v>
      </c>
      <c r="W30" s="374">
        <v>537.54999999999995</v>
      </c>
      <c r="X30" s="344">
        <f t="shared" si="10"/>
        <v>1.2342797237502824E-2</v>
      </c>
      <c r="Y30" s="322">
        <f t="shared" si="11"/>
        <v>4.7509192360976633E-3</v>
      </c>
      <c r="Z30" s="398">
        <f t="shared" si="12"/>
        <v>6.0345182279306969E-3</v>
      </c>
      <c r="AA30" s="322">
        <f t="shared" si="13"/>
        <v>1.4422378342616197E-2</v>
      </c>
      <c r="AB30" s="322">
        <f t="shared" si="14"/>
        <v>3.3413235776120461E-3</v>
      </c>
      <c r="AC30" s="398">
        <f t="shared" si="15"/>
        <v>5.3324229807858543E-3</v>
      </c>
      <c r="AE30" s="393">
        <f t="shared" si="7"/>
        <v>0.18025336128379382</v>
      </c>
      <c r="AF30" s="394">
        <f t="shared" si="7"/>
        <v>-0.34009696448615995</v>
      </c>
      <c r="AG30" s="385">
        <f t="shared" si="7"/>
        <v>-0.16014898742918571</v>
      </c>
      <c r="AI30" s="27">
        <f t="shared" si="17"/>
        <v>1.9427899342584545</v>
      </c>
      <c r="AJ30" s="28">
        <f t="shared" si="17"/>
        <v>3.0068292963167753</v>
      </c>
      <c r="AK30" s="401">
        <f t="shared" si="17"/>
        <v>2.5280191481294234</v>
      </c>
      <c r="AL30" s="28">
        <f t="shared" si="17"/>
        <v>2.0812778840025499</v>
      </c>
      <c r="AM30" s="28">
        <f t="shared" si="17"/>
        <v>2.563867495592465</v>
      </c>
      <c r="AN30" s="401">
        <f t="shared" si="17"/>
        <v>2.3042136396759401</v>
      </c>
      <c r="AO30" s="383">
        <f t="shared" si="16"/>
        <v>7.1283028237921667E-2</v>
      </c>
      <c r="AP30" s="384">
        <f t="shared" si="16"/>
        <v>-0.147318572845794</v>
      </c>
      <c r="AQ30" s="385">
        <f t="shared" si="16"/>
        <v>-8.8529989426340175E-2</v>
      </c>
    </row>
    <row r="31" spans="1:43" ht="20.100000000000001" customHeight="1">
      <c r="A31" s="8" t="s">
        <v>173</v>
      </c>
      <c r="B31" s="19">
        <v>573.36999999999989</v>
      </c>
      <c r="C31" s="370">
        <v>1786.0699999999997</v>
      </c>
      <c r="D31" s="374">
        <v>2359.4399999999996</v>
      </c>
      <c r="E31" s="19">
        <v>744.24999999999989</v>
      </c>
      <c r="F31" s="368">
        <v>1438.11</v>
      </c>
      <c r="G31" s="376">
        <v>2182.3599999999997</v>
      </c>
      <c r="H31" s="344">
        <f t="shared" si="0"/>
        <v>4.5629759035367926E-3</v>
      </c>
      <c r="I31" s="322">
        <f t="shared" si="1"/>
        <v>2.487936557596885E-3</v>
      </c>
      <c r="J31" s="398">
        <f t="shared" si="2"/>
        <v>2.7970392192805649E-3</v>
      </c>
      <c r="K31" s="322">
        <f t="shared" si="3"/>
        <v>6.8862736418704639E-3</v>
      </c>
      <c r="L31" s="322">
        <f t="shared" si="4"/>
        <v>2.3231234697211043E-3</v>
      </c>
      <c r="M31" s="398">
        <f t="shared" si="5"/>
        <v>3.0013798706288578E-3</v>
      </c>
      <c r="N31" s="393">
        <f t="shared" si="18"/>
        <v>0.29802745173273809</v>
      </c>
      <c r="O31" s="394">
        <f t="shared" si="19"/>
        <v>-0.19481879209661429</v>
      </c>
      <c r="P31" s="385">
        <f t="shared" si="20"/>
        <v>-7.5051707184755692E-2</v>
      </c>
      <c r="R31" s="400">
        <v>189.23100000000002</v>
      </c>
      <c r="S31" s="368">
        <v>392.06399999999996</v>
      </c>
      <c r="T31" s="373">
        <v>581.29499999999996</v>
      </c>
      <c r="U31" s="19">
        <v>202.916</v>
      </c>
      <c r="V31" s="119">
        <v>295.50700000000001</v>
      </c>
      <c r="W31" s="374">
        <v>498.423</v>
      </c>
      <c r="X31" s="344">
        <f t="shared" si="10"/>
        <v>1.0552081213179023E-2</v>
      </c>
      <c r="Y31" s="322">
        <f t="shared" si="11"/>
        <v>4.4485787284311192E-3</v>
      </c>
      <c r="Z31" s="398">
        <f t="shared" si="12"/>
        <v>5.4805301948038353E-3</v>
      </c>
      <c r="AA31" s="322">
        <f t="shared" si="13"/>
        <v>1.1202376814487365E-2</v>
      </c>
      <c r="AB31" s="322">
        <f t="shared" si="14"/>
        <v>3.5734922855994145E-3</v>
      </c>
      <c r="AC31" s="398">
        <f t="shared" si="15"/>
        <v>4.9442884556826867E-3</v>
      </c>
      <c r="AE31" s="393">
        <f t="shared" si="7"/>
        <v>7.2319017497132987E-2</v>
      </c>
      <c r="AF31" s="394">
        <f t="shared" si="7"/>
        <v>-0.24627866878876911</v>
      </c>
      <c r="AG31" s="385">
        <f t="shared" si="7"/>
        <v>-0.14256444662348716</v>
      </c>
      <c r="AI31" s="27">
        <f t="shared" si="17"/>
        <v>3.3003296300817979</v>
      </c>
      <c r="AJ31" s="28">
        <f t="shared" si="17"/>
        <v>2.1951211318705317</v>
      </c>
      <c r="AK31" s="401">
        <f t="shared" si="17"/>
        <v>2.4636990133251961</v>
      </c>
      <c r="AL31" s="28">
        <f t="shared" si="17"/>
        <v>2.726449445750756</v>
      </c>
      <c r="AM31" s="28">
        <f t="shared" si="17"/>
        <v>2.0548289073853878</v>
      </c>
      <c r="AN31" s="401">
        <f t="shared" si="17"/>
        <v>2.2838715885555092</v>
      </c>
      <c r="AO31" s="383">
        <f t="shared" si="16"/>
        <v>-0.17388571708118089</v>
      </c>
      <c r="AP31" s="384">
        <f t="shared" si="16"/>
        <v>-6.391092612078153E-2</v>
      </c>
      <c r="AQ31" s="385">
        <f t="shared" si="16"/>
        <v>-7.2990825501439038E-2</v>
      </c>
    </row>
    <row r="32" spans="1:43" ht="20.100000000000001" customHeight="1" thickBot="1">
      <c r="A32" s="8" t="s">
        <v>17</v>
      </c>
      <c r="B32" s="19">
        <f>B33-SUM(B7:B31)</f>
        <v>11387.810000000012</v>
      </c>
      <c r="C32" s="370">
        <f t="shared" ref="C32:G32" si="21">C33-SUM(C7:C31)</f>
        <v>34593.360000000452</v>
      </c>
      <c r="D32" s="375">
        <f t="shared" si="21"/>
        <v>45981.170000000158</v>
      </c>
      <c r="E32" s="21">
        <f t="shared" si="21"/>
        <v>7031.0600000000704</v>
      </c>
      <c r="F32" s="119">
        <f t="shared" si="21"/>
        <v>32183.100000000093</v>
      </c>
      <c r="G32" s="374">
        <f t="shared" si="21"/>
        <v>39214.160000000033</v>
      </c>
      <c r="H32" s="344">
        <f t="shared" si="0"/>
        <v>9.062612732451189E-2</v>
      </c>
      <c r="I32" s="322">
        <f t="shared" si="1"/>
        <v>4.8187408664896063E-2</v>
      </c>
      <c r="J32" s="399">
        <f t="shared" si="2"/>
        <v>5.4509178380635834E-2</v>
      </c>
      <c r="K32" s="322">
        <f t="shared" si="3"/>
        <v>6.5055832250467238E-2</v>
      </c>
      <c r="L32" s="322">
        <f t="shared" si="4"/>
        <v>5.1988592623917147E-2</v>
      </c>
      <c r="M32" s="398">
        <f t="shared" si="5"/>
        <v>5.3930877796339483E-2</v>
      </c>
      <c r="N32" s="395">
        <f t="shared" si="6"/>
        <v>-0.38258014490933173</v>
      </c>
      <c r="O32" s="396">
        <f t="shared" si="6"/>
        <v>-6.967406461819052E-2</v>
      </c>
      <c r="P32" s="387">
        <f t="shared" si="6"/>
        <v>-0.14716915641772713</v>
      </c>
      <c r="R32" s="19">
        <f t="shared" ref="R32:W32" si="22">R33-SUM(R7:R31)</f>
        <v>1987.5879999999997</v>
      </c>
      <c r="S32" s="119">
        <f t="shared" si="22"/>
        <v>7823.829000000027</v>
      </c>
      <c r="T32" s="374">
        <f t="shared" si="22"/>
        <v>9811.4169999999867</v>
      </c>
      <c r="U32" s="119">
        <f t="shared" si="22"/>
        <v>1511.5090000000055</v>
      </c>
      <c r="V32" s="123">
        <f t="shared" si="22"/>
        <v>7661.1759999999049</v>
      </c>
      <c r="W32" s="375">
        <f t="shared" si="22"/>
        <v>9172.6850000000268</v>
      </c>
      <c r="X32" s="344">
        <f t="shared" si="10"/>
        <v>0.11083379570123321</v>
      </c>
      <c r="Y32" s="322">
        <f t="shared" si="11"/>
        <v>8.8773565704279495E-2</v>
      </c>
      <c r="Z32" s="398">
        <f t="shared" si="12"/>
        <v>9.2503405538171837E-2</v>
      </c>
      <c r="AA32" s="322">
        <f t="shared" si="13"/>
        <v>8.344582672874018E-2</v>
      </c>
      <c r="AB32" s="322">
        <f t="shared" si="14"/>
        <v>9.2644686368238444E-2</v>
      </c>
      <c r="AC32" s="398">
        <f t="shared" si="15"/>
        <v>9.0991789209394186E-2</v>
      </c>
      <c r="AE32" s="395">
        <f t="shared" si="7"/>
        <v>-0.23952599834573077</v>
      </c>
      <c r="AF32" s="396">
        <f t="shared" si="7"/>
        <v>-2.0789436987966065E-2</v>
      </c>
      <c r="AG32" s="387">
        <f t="shared" si="7"/>
        <v>-6.5100892154513548E-2</v>
      </c>
      <c r="AI32" s="27">
        <f t="shared" si="17"/>
        <v>1.7453645608769355</v>
      </c>
      <c r="AJ32" s="28">
        <f t="shared" si="17"/>
        <v>2.2616562831710842</v>
      </c>
      <c r="AK32" s="401">
        <f t="shared" si="17"/>
        <v>2.1337902015107386</v>
      </c>
      <c r="AL32" s="28">
        <f t="shared" si="17"/>
        <v>2.1497597801753794</v>
      </c>
      <c r="AM32" s="28">
        <f t="shared" si="17"/>
        <v>2.3804965960394995</v>
      </c>
      <c r="AN32" s="401">
        <f t="shared" si="17"/>
        <v>2.339125713772785</v>
      </c>
      <c r="AO32" s="386">
        <f t="shared" si="16"/>
        <v>0.23169670587058377</v>
      </c>
      <c r="AP32" s="384">
        <f t="shared" si="16"/>
        <v>5.2545700136975897E-2</v>
      </c>
      <c r="AQ32" s="385">
        <f t="shared" si="16"/>
        <v>9.6230412960312303E-2</v>
      </c>
    </row>
    <row r="33" spans="1:43" ht="25.5" customHeight="1" thickBot="1">
      <c r="A33" s="12" t="s">
        <v>18</v>
      </c>
      <c r="B33" s="17">
        <v>125657.03000000001</v>
      </c>
      <c r="C33" s="371">
        <v>717892.10000000044</v>
      </c>
      <c r="D33" s="18">
        <v>843549.12999999989</v>
      </c>
      <c r="E33" s="17">
        <v>108077.32000000005</v>
      </c>
      <c r="F33" s="372">
        <v>619041.57000000007</v>
      </c>
      <c r="G33" s="377">
        <v>727118.89000000036</v>
      </c>
      <c r="H33" s="333">
        <f>SUM(H7:H32)</f>
        <v>1</v>
      </c>
      <c r="I33" s="337">
        <f t="shared" ref="I33:M33" si="23">SUM(I7:I32)</f>
        <v>1.0000000000000002</v>
      </c>
      <c r="J33" s="334">
        <f t="shared" si="23"/>
        <v>1.0000000000000002</v>
      </c>
      <c r="K33" s="337">
        <f t="shared" si="23"/>
        <v>1</v>
      </c>
      <c r="L33" s="337">
        <f t="shared" si="23"/>
        <v>1</v>
      </c>
      <c r="M33" s="334">
        <f t="shared" si="23"/>
        <v>0.99999999999999956</v>
      </c>
      <c r="N33" s="388">
        <f t="shared" si="6"/>
        <v>-0.13990231983041426</v>
      </c>
      <c r="O33" s="389">
        <f t="shared" si="6"/>
        <v>-0.13769552555321379</v>
      </c>
      <c r="P33" s="390">
        <f t="shared" si="6"/>
        <v>-0.13802425473427912</v>
      </c>
      <c r="R33" s="17">
        <v>17933.049999999996</v>
      </c>
      <c r="S33" s="371">
        <v>88132.41800000002</v>
      </c>
      <c r="T33" s="18">
        <v>106065.46799999999</v>
      </c>
      <c r="U33" s="17">
        <v>18113.656000000006</v>
      </c>
      <c r="V33" s="372">
        <v>82694.175999999934</v>
      </c>
      <c r="W33" s="377">
        <v>100807.83200000005</v>
      </c>
      <c r="X33" s="333">
        <f t="shared" ref="X33:AC33" si="24">SUM(X7:X32)</f>
        <v>1.0000000000000002</v>
      </c>
      <c r="Y33" s="337">
        <f t="shared" si="24"/>
        <v>1</v>
      </c>
      <c r="Z33" s="334">
        <f t="shared" si="24"/>
        <v>0.99999999999999978</v>
      </c>
      <c r="AA33" s="337">
        <f t="shared" si="24"/>
        <v>1</v>
      </c>
      <c r="AB33" s="337">
        <f t="shared" si="24"/>
        <v>1</v>
      </c>
      <c r="AC33" s="334">
        <f t="shared" si="24"/>
        <v>1</v>
      </c>
      <c r="AE33" s="388">
        <f t="shared" si="7"/>
        <v>1.0071125659049114E-2</v>
      </c>
      <c r="AF33" s="389">
        <f t="shared" si="7"/>
        <v>-6.1705353414904428E-2</v>
      </c>
      <c r="AG33" s="390">
        <f t="shared" si="7"/>
        <v>-4.9569724238617802E-2</v>
      </c>
      <c r="AI33" s="402">
        <f t="shared" si="17"/>
        <v>1.4271425960011941</v>
      </c>
      <c r="AJ33" s="403">
        <f t="shared" si="17"/>
        <v>1.2276554930747945</v>
      </c>
      <c r="AK33" s="404">
        <f t="shared" si="17"/>
        <v>1.2573715534505974</v>
      </c>
      <c r="AL33" s="403">
        <f t="shared" si="17"/>
        <v>1.6759904853303169</v>
      </c>
      <c r="AM33" s="403">
        <f t="shared" si="17"/>
        <v>1.3358420501550474</v>
      </c>
      <c r="AN33" s="404">
        <f t="shared" si="17"/>
        <v>1.3864009501939911</v>
      </c>
      <c r="AO33" s="388">
        <f t="shared" si="16"/>
        <v>0.17436792232702344</v>
      </c>
      <c r="AP33" s="389">
        <f t="shared" si="16"/>
        <v>8.8124524909906216E-2</v>
      </c>
      <c r="AQ33" s="390">
        <f t="shared" si="16"/>
        <v>0.10261835206093151</v>
      </c>
    </row>
    <row r="36" spans="1:43" ht="15.75" thickBot="1"/>
    <row r="37" spans="1:43">
      <c r="A37" s="494" t="s">
        <v>2</v>
      </c>
      <c r="B37" s="440" t="s">
        <v>132</v>
      </c>
      <c r="C37" s="503"/>
      <c r="D37" s="503"/>
      <c r="E37" s="503"/>
      <c r="F37" s="503"/>
      <c r="G37" s="526"/>
      <c r="H37" s="504" t="s">
        <v>134</v>
      </c>
      <c r="I37" s="503"/>
      <c r="J37" s="503"/>
      <c r="K37" s="503"/>
      <c r="L37" s="503"/>
      <c r="M37" s="526"/>
      <c r="N37" s="527" t="s">
        <v>152</v>
      </c>
      <c r="O37" s="497"/>
      <c r="P37" s="528"/>
      <c r="R37" s="504" t="s">
        <v>133</v>
      </c>
      <c r="S37" s="503"/>
      <c r="T37" s="503"/>
      <c r="U37" s="503"/>
      <c r="V37" s="503"/>
      <c r="W37" s="526"/>
      <c r="X37" s="503" t="s">
        <v>135</v>
      </c>
      <c r="Y37" s="503"/>
      <c r="Z37" s="503"/>
      <c r="AA37" s="503"/>
      <c r="AB37" s="503"/>
      <c r="AC37" s="441"/>
      <c r="AE37" s="497" t="s">
        <v>152</v>
      </c>
      <c r="AF37" s="497"/>
      <c r="AG37" s="497"/>
      <c r="AI37" s="487" t="s">
        <v>138</v>
      </c>
      <c r="AJ37" s="486"/>
      <c r="AK37" s="486"/>
      <c r="AL37" s="486"/>
      <c r="AM37" s="486"/>
      <c r="AN37" s="485"/>
      <c r="AO37" s="497" t="s">
        <v>152</v>
      </c>
      <c r="AP37" s="497"/>
      <c r="AQ37" s="497"/>
    </row>
    <row r="38" spans="1:43" ht="15" customHeight="1">
      <c r="A38" s="495"/>
      <c r="B38" s="525" t="str">
        <f>B5</f>
        <v>jan-ago 2025</v>
      </c>
      <c r="C38" s="499"/>
      <c r="D38" s="500"/>
      <c r="E38" s="532" t="str">
        <f>E5</f>
        <v>jan-ago 2026</v>
      </c>
      <c r="F38" s="507"/>
      <c r="G38" s="531"/>
      <c r="H38" s="533" t="str">
        <f>B38</f>
        <v>jan-ago 2025</v>
      </c>
      <c r="I38" s="499"/>
      <c r="J38" s="500"/>
      <c r="K38" s="525" t="str">
        <f>E38</f>
        <v>jan-ago 2026</v>
      </c>
      <c r="L38" s="499"/>
      <c r="M38" s="500"/>
      <c r="N38" s="505" t="s">
        <v>136</v>
      </c>
      <c r="O38" s="499"/>
      <c r="P38" s="509"/>
      <c r="R38" s="529" t="str">
        <f>H38</f>
        <v>jan-ago 2025</v>
      </c>
      <c r="S38" s="499"/>
      <c r="T38" s="500"/>
      <c r="U38" s="530" t="str">
        <f>K38</f>
        <v>jan-ago 2026</v>
      </c>
      <c r="V38" s="507"/>
      <c r="W38" s="531"/>
      <c r="X38" s="533" t="str">
        <f>R38</f>
        <v>jan-ago 2025</v>
      </c>
      <c r="Y38" s="499"/>
      <c r="Z38" s="500"/>
      <c r="AA38" s="525" t="str">
        <f>U38</f>
        <v>jan-ago 2026</v>
      </c>
      <c r="AB38" s="499"/>
      <c r="AC38" s="509"/>
      <c r="AE38" s="498" t="s">
        <v>137</v>
      </c>
      <c r="AF38" s="499"/>
      <c r="AG38" s="509"/>
      <c r="AI38" s="521" t="str">
        <f>X38</f>
        <v>jan-ago 2025</v>
      </c>
      <c r="AJ38" s="522"/>
      <c r="AK38" s="524"/>
      <c r="AL38" s="523" t="str">
        <f>AA38</f>
        <v>jan-ago 2026</v>
      </c>
      <c r="AM38" s="522"/>
      <c r="AN38" s="524"/>
      <c r="AO38" s="499" t="s">
        <v>138</v>
      </c>
      <c r="AP38" s="499"/>
      <c r="AQ38" s="509"/>
    </row>
    <row r="39" spans="1:43" ht="18.75" customHeight="1" thickBot="1">
      <c r="A39" s="496"/>
      <c r="B39" s="99" t="s">
        <v>29</v>
      </c>
      <c r="C39" s="135" t="s">
        <v>30</v>
      </c>
      <c r="D39" s="263" t="s">
        <v>12</v>
      </c>
      <c r="E39" s="159" t="s">
        <v>29</v>
      </c>
      <c r="F39" s="352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1" t="s">
        <v>29</v>
      </c>
      <c r="V39" s="352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6" t="s">
        <v>29</v>
      </c>
      <c r="AJ39" s="135" t="s">
        <v>30</v>
      </c>
      <c r="AK39" s="263" t="s">
        <v>12</v>
      </c>
      <c r="AL39" s="407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211</v>
      </c>
      <c r="B40" s="39">
        <v>5007.3999999999978</v>
      </c>
      <c r="C40" s="369">
        <v>43259.579999999987</v>
      </c>
      <c r="D40" s="374">
        <v>48266.979999999981</v>
      </c>
      <c r="E40" s="39">
        <v>4759.6000000000004</v>
      </c>
      <c r="F40" s="378">
        <v>46556.650000000009</v>
      </c>
      <c r="G40" s="376">
        <v>51316.250000000007</v>
      </c>
      <c r="H40" s="344" t="e">
        <f>B40/$B$63</f>
        <v>#DIV/0!</v>
      </c>
      <c r="I40" s="322" t="e">
        <f>C40/$C$63</f>
        <v>#DIV/0!</v>
      </c>
      <c r="J40" s="397" t="e">
        <f>D40/$D$63</f>
        <v>#DIV/0!</v>
      </c>
      <c r="K40" s="322" t="e">
        <f>E40/$E$63</f>
        <v>#DIV/0!</v>
      </c>
      <c r="L40" s="322" t="e">
        <f>F40/$F$63</f>
        <v>#DIV/0!</v>
      </c>
      <c r="M40" s="398" t="e">
        <f>G40/$G$63</f>
        <v>#DIV/0!</v>
      </c>
      <c r="N40" s="391">
        <f t="shared" ref="N40:P63" si="25">(E40-B40)/B40</f>
        <v>-4.9486759595797729E-2</v>
      </c>
      <c r="O40" s="392">
        <f t="shared" si="25"/>
        <v>7.6215950316670264E-2</v>
      </c>
      <c r="P40" s="381">
        <f t="shared" si="25"/>
        <v>6.3175073310988733E-2</v>
      </c>
      <c r="R40" s="400"/>
      <c r="S40" s="368"/>
      <c r="T40" s="373"/>
      <c r="U40" s="39"/>
      <c r="V40" s="112"/>
      <c r="W40" s="379"/>
      <c r="X40" s="344" t="e">
        <f>R40/$R$63</f>
        <v>#DIV/0!</v>
      </c>
      <c r="Y40" s="322" t="e">
        <f>S40/$S$63</f>
        <v>#DIV/0!</v>
      </c>
      <c r="Z40" s="397" t="e">
        <f>T40/$T$63</f>
        <v>#DIV/0!</v>
      </c>
      <c r="AA40" s="322" t="e">
        <f>U40/$U$63</f>
        <v>#DIV/0!</v>
      </c>
      <c r="AB40" s="322" t="e">
        <f>V40/$V$63</f>
        <v>#DIV/0!</v>
      </c>
      <c r="AC40" s="398" t="e">
        <f>W40/$W$63</f>
        <v>#DIV/0!</v>
      </c>
      <c r="AE40" s="391" t="e">
        <f t="shared" ref="AE40:AG63" si="26">(U40-R40)/R40</f>
        <v>#DIV/0!</v>
      </c>
      <c r="AF40" s="392" t="e">
        <f t="shared" si="26"/>
        <v>#DIV/0!</v>
      </c>
      <c r="AG40" s="381" t="e">
        <f t="shared" si="26"/>
        <v>#DIV/0!</v>
      </c>
      <c r="AI40" s="27">
        <f t="shared" ref="AI40:AN63" si="27">(R40/B40)*10</f>
        <v>0</v>
      </c>
      <c r="AJ40" s="28">
        <f t="shared" si="27"/>
        <v>0</v>
      </c>
      <c r="AK40" s="405">
        <f t="shared" si="27"/>
        <v>0</v>
      </c>
      <c r="AL40" s="28">
        <f t="shared" si="27"/>
        <v>0</v>
      </c>
      <c r="AM40" s="28">
        <f t="shared" si="27"/>
        <v>0</v>
      </c>
      <c r="AN40" s="401">
        <f t="shared" si="27"/>
        <v>0</v>
      </c>
      <c r="AO40" s="382" t="e">
        <f t="shared" ref="AO40:AQ53" si="28">(AL40-AI40)/AI40</f>
        <v>#DIV/0!</v>
      </c>
      <c r="AP40" s="380" t="e">
        <f t="shared" si="28"/>
        <v>#DIV/0!</v>
      </c>
      <c r="AQ40" s="381" t="e">
        <f t="shared" si="28"/>
        <v>#DIV/0!</v>
      </c>
    </row>
    <row r="41" spans="1:43" ht="19.5" customHeight="1">
      <c r="A41" s="8" t="s">
        <v>217</v>
      </c>
      <c r="B41" s="19">
        <v>20087.370000000003</v>
      </c>
      <c r="C41" s="370">
        <v>116444.41</v>
      </c>
      <c r="D41" s="374">
        <v>136531.78</v>
      </c>
      <c r="E41" s="19">
        <v>7806.8300000000017</v>
      </c>
      <c r="F41" s="368">
        <v>39734.07</v>
      </c>
      <c r="G41" s="376">
        <v>47540.9</v>
      </c>
      <c r="H41" s="344" t="e">
        <f t="shared" ref="H41:H62" si="29">B41/$B$63</f>
        <v>#DIV/0!</v>
      </c>
      <c r="I41" s="322" t="e">
        <f t="shared" ref="I41:I62" si="30">C41/$C$63</f>
        <v>#DIV/0!</v>
      </c>
      <c r="J41" s="398" t="e">
        <f t="shared" ref="J41:J62" si="31">D41/$D$63</f>
        <v>#DIV/0!</v>
      </c>
      <c r="K41" s="322" t="e">
        <f t="shared" ref="K41:K62" si="32">E41/$E$63</f>
        <v>#DIV/0!</v>
      </c>
      <c r="L41" s="322" t="e">
        <f t="shared" ref="L41:L62" si="33">F41/$F$63</f>
        <v>#DIV/0!</v>
      </c>
      <c r="M41" s="398" t="e">
        <f t="shared" ref="M41:M62" si="34">G41/$G$63</f>
        <v>#DIV/0!</v>
      </c>
      <c r="N41" s="393">
        <f t="shared" si="25"/>
        <v>-0.61135629004692993</v>
      </c>
      <c r="O41" s="394">
        <f t="shared" si="25"/>
        <v>-0.65877219868261594</v>
      </c>
      <c r="P41" s="385">
        <f t="shared" si="25"/>
        <v>-0.65179608732853267</v>
      </c>
      <c r="R41" s="400"/>
      <c r="S41" s="368"/>
      <c r="T41" s="373"/>
      <c r="U41" s="19"/>
      <c r="V41" s="119"/>
      <c r="W41" s="374"/>
      <c r="X41" s="344" t="e">
        <f t="shared" ref="X41:X62" si="35">R41/$R$63</f>
        <v>#DIV/0!</v>
      </c>
      <c r="Y41" s="322" t="e">
        <f t="shared" ref="Y41:Y62" si="36">S41/$S$63</f>
        <v>#DIV/0!</v>
      </c>
      <c r="Z41" s="398" t="e">
        <f t="shared" ref="Z41:Z62" si="37">T41/$T$63</f>
        <v>#DIV/0!</v>
      </c>
      <c r="AA41" s="322" t="e">
        <f t="shared" ref="AA41:AA62" si="38">U41/$U$63</f>
        <v>#DIV/0!</v>
      </c>
      <c r="AB41" s="322" t="e">
        <f t="shared" ref="AB41:AB62" si="39">V41/$V$63</f>
        <v>#DIV/0!</v>
      </c>
      <c r="AC41" s="398" t="e">
        <f t="shared" ref="AC41:AC62" si="40">W41/$W$63</f>
        <v>#DIV/0!</v>
      </c>
      <c r="AE41" s="393" t="e">
        <f t="shared" si="26"/>
        <v>#DIV/0!</v>
      </c>
      <c r="AF41" s="394" t="e">
        <f t="shared" si="26"/>
        <v>#DIV/0!</v>
      </c>
      <c r="AG41" s="385" t="e">
        <f t="shared" si="26"/>
        <v>#DIV/0!</v>
      </c>
      <c r="AI41" s="27">
        <f t="shared" si="27"/>
        <v>0</v>
      </c>
      <c r="AJ41" s="28">
        <f t="shared" si="27"/>
        <v>0</v>
      </c>
      <c r="AK41" s="401">
        <f t="shared" si="27"/>
        <v>0</v>
      </c>
      <c r="AL41" s="28">
        <f t="shared" si="27"/>
        <v>0</v>
      </c>
      <c r="AM41" s="28">
        <f t="shared" si="27"/>
        <v>0</v>
      </c>
      <c r="AN41" s="401">
        <f t="shared" si="27"/>
        <v>0</v>
      </c>
      <c r="AO41" s="383" t="e">
        <f t="shared" si="28"/>
        <v>#DIV/0!</v>
      </c>
      <c r="AP41" s="384" t="e">
        <f t="shared" si="28"/>
        <v>#DIV/0!</v>
      </c>
      <c r="AQ41" s="385" t="e">
        <f t="shared" si="28"/>
        <v>#DIV/0!</v>
      </c>
    </row>
    <row r="42" spans="1:43" ht="19.5" customHeight="1">
      <c r="A42" s="8" t="s">
        <v>213</v>
      </c>
      <c r="B42" s="19">
        <v>11573.710000000003</v>
      </c>
      <c r="C42" s="370">
        <v>1543.05</v>
      </c>
      <c r="D42" s="374">
        <v>13116.760000000002</v>
      </c>
      <c r="E42" s="19">
        <v>14965.15</v>
      </c>
      <c r="F42" s="368">
        <v>8255.7900000000009</v>
      </c>
      <c r="G42" s="376">
        <v>23220.940000000002</v>
      </c>
      <c r="H42" s="344" t="e">
        <f t="shared" si="29"/>
        <v>#DIV/0!</v>
      </c>
      <c r="I42" s="322" t="e">
        <f t="shared" si="30"/>
        <v>#DIV/0!</v>
      </c>
      <c r="J42" s="398" t="e">
        <f t="shared" si="31"/>
        <v>#DIV/0!</v>
      </c>
      <c r="K42" s="322" t="e">
        <f t="shared" si="32"/>
        <v>#DIV/0!</v>
      </c>
      <c r="L42" s="322" t="e">
        <f t="shared" si="33"/>
        <v>#DIV/0!</v>
      </c>
      <c r="M42" s="398" t="e">
        <f t="shared" si="34"/>
        <v>#DIV/0!</v>
      </c>
      <c r="N42" s="393">
        <f t="shared" si="25"/>
        <v>0.29302963354015232</v>
      </c>
      <c r="O42" s="394">
        <f t="shared" si="25"/>
        <v>4.3503062117235354</v>
      </c>
      <c r="P42" s="385">
        <f t="shared" si="25"/>
        <v>0.77032590365303621</v>
      </c>
      <c r="R42" s="400"/>
      <c r="S42" s="368"/>
      <c r="T42" s="373"/>
      <c r="U42" s="19"/>
      <c r="V42" s="119"/>
      <c r="W42" s="374"/>
      <c r="X42" s="344" t="e">
        <f t="shared" si="35"/>
        <v>#DIV/0!</v>
      </c>
      <c r="Y42" s="322" t="e">
        <f t="shared" si="36"/>
        <v>#DIV/0!</v>
      </c>
      <c r="Z42" s="398" t="e">
        <f t="shared" si="37"/>
        <v>#DIV/0!</v>
      </c>
      <c r="AA42" s="322" t="e">
        <f t="shared" si="38"/>
        <v>#DIV/0!</v>
      </c>
      <c r="AB42" s="322" t="e">
        <f t="shared" si="39"/>
        <v>#DIV/0!</v>
      </c>
      <c r="AC42" s="398" t="e">
        <f t="shared" si="40"/>
        <v>#DIV/0!</v>
      </c>
      <c r="AE42" s="393" t="e">
        <f t="shared" si="26"/>
        <v>#DIV/0!</v>
      </c>
      <c r="AF42" s="394" t="e">
        <f t="shared" si="26"/>
        <v>#DIV/0!</v>
      </c>
      <c r="AG42" s="385" t="e">
        <f t="shared" si="26"/>
        <v>#DIV/0!</v>
      </c>
      <c r="AI42" s="27">
        <f t="shared" si="27"/>
        <v>0</v>
      </c>
      <c r="AJ42" s="28">
        <f t="shared" si="27"/>
        <v>0</v>
      </c>
      <c r="AK42" s="401">
        <f t="shared" si="27"/>
        <v>0</v>
      </c>
      <c r="AL42" s="28">
        <f t="shared" si="27"/>
        <v>0</v>
      </c>
      <c r="AM42" s="28">
        <f t="shared" si="27"/>
        <v>0</v>
      </c>
      <c r="AN42" s="401">
        <f t="shared" si="27"/>
        <v>0</v>
      </c>
      <c r="AO42" s="383" t="e">
        <f t="shared" si="28"/>
        <v>#DIV/0!</v>
      </c>
      <c r="AP42" s="384" t="e">
        <f t="shared" si="28"/>
        <v>#DIV/0!</v>
      </c>
      <c r="AQ42" s="385" t="e">
        <f t="shared" si="28"/>
        <v>#DIV/0!</v>
      </c>
    </row>
    <row r="43" spans="1:43" ht="19.5" customHeight="1">
      <c r="A43" s="8" t="s">
        <v>214</v>
      </c>
      <c r="B43" s="19">
        <v>17256.590000000007</v>
      </c>
      <c r="C43" s="370">
        <v>28476.369999999995</v>
      </c>
      <c r="D43" s="374">
        <v>45732.960000000006</v>
      </c>
      <c r="E43" s="19">
        <v>15515.8</v>
      </c>
      <c r="F43" s="368">
        <v>21486.030000000006</v>
      </c>
      <c r="G43" s="376">
        <v>37001.83</v>
      </c>
      <c r="H43" s="344" t="e">
        <f t="shared" si="29"/>
        <v>#DIV/0!</v>
      </c>
      <c r="I43" s="322" t="e">
        <f t="shared" si="30"/>
        <v>#DIV/0!</v>
      </c>
      <c r="J43" s="398" t="e">
        <f t="shared" si="31"/>
        <v>#DIV/0!</v>
      </c>
      <c r="K43" s="322" t="e">
        <f t="shared" si="32"/>
        <v>#DIV/0!</v>
      </c>
      <c r="L43" s="322" t="e">
        <f t="shared" si="33"/>
        <v>#DIV/0!</v>
      </c>
      <c r="M43" s="398" t="e">
        <f t="shared" si="34"/>
        <v>#DIV/0!</v>
      </c>
      <c r="N43" s="393">
        <f t="shared" si="25"/>
        <v>-0.10087682444793597</v>
      </c>
      <c r="O43" s="394">
        <f t="shared" si="25"/>
        <v>-0.24547861964147785</v>
      </c>
      <c r="P43" s="385">
        <f t="shared" si="25"/>
        <v>-0.19091547977651138</v>
      </c>
      <c r="R43" s="400"/>
      <c r="S43" s="368"/>
      <c r="T43" s="373"/>
      <c r="U43" s="19"/>
      <c r="V43" s="119"/>
      <c r="W43" s="374"/>
      <c r="X43" s="344" t="e">
        <f t="shared" si="35"/>
        <v>#DIV/0!</v>
      </c>
      <c r="Y43" s="322" t="e">
        <f t="shared" si="36"/>
        <v>#DIV/0!</v>
      </c>
      <c r="Z43" s="398" t="e">
        <f t="shared" si="37"/>
        <v>#DIV/0!</v>
      </c>
      <c r="AA43" s="322" t="e">
        <f t="shared" si="38"/>
        <v>#DIV/0!</v>
      </c>
      <c r="AB43" s="322" t="e">
        <f t="shared" si="39"/>
        <v>#DIV/0!</v>
      </c>
      <c r="AC43" s="398" t="e">
        <f t="shared" si="40"/>
        <v>#DIV/0!</v>
      </c>
      <c r="AE43" s="393" t="e">
        <f t="shared" si="26"/>
        <v>#DIV/0!</v>
      </c>
      <c r="AF43" s="394" t="e">
        <f t="shared" si="26"/>
        <v>#DIV/0!</v>
      </c>
      <c r="AG43" s="385" t="e">
        <f t="shared" si="26"/>
        <v>#DIV/0!</v>
      </c>
      <c r="AI43" s="27">
        <f t="shared" si="27"/>
        <v>0</v>
      </c>
      <c r="AJ43" s="28">
        <f t="shared" si="27"/>
        <v>0</v>
      </c>
      <c r="AK43" s="401">
        <f t="shared" si="27"/>
        <v>0</v>
      </c>
      <c r="AL43" s="28">
        <f t="shared" si="27"/>
        <v>0</v>
      </c>
      <c r="AM43" s="28">
        <f t="shared" si="27"/>
        <v>0</v>
      </c>
      <c r="AN43" s="401">
        <f t="shared" si="27"/>
        <v>0</v>
      </c>
      <c r="AO43" s="383" t="e">
        <f t="shared" si="28"/>
        <v>#DIV/0!</v>
      </c>
      <c r="AP43" s="384" t="e">
        <f t="shared" si="28"/>
        <v>#DIV/0!</v>
      </c>
      <c r="AQ43" s="385" t="e">
        <f t="shared" si="28"/>
        <v>#DIV/0!</v>
      </c>
    </row>
    <row r="44" spans="1:43" ht="19.5" customHeight="1">
      <c r="A44" s="8" t="s">
        <v>221</v>
      </c>
      <c r="B44" s="19">
        <v>1462.0700000000002</v>
      </c>
      <c r="C44" s="370">
        <v>9821.2799999999988</v>
      </c>
      <c r="D44" s="374">
        <v>11283.349999999999</v>
      </c>
      <c r="E44" s="19">
        <v>1555.48</v>
      </c>
      <c r="F44" s="368">
        <v>9343.6</v>
      </c>
      <c r="G44" s="376">
        <v>10899.08</v>
      </c>
      <c r="H44" s="344" t="e">
        <f t="shared" si="29"/>
        <v>#DIV/0!</v>
      </c>
      <c r="I44" s="322" t="e">
        <f t="shared" si="30"/>
        <v>#DIV/0!</v>
      </c>
      <c r="J44" s="398" t="e">
        <f t="shared" si="31"/>
        <v>#DIV/0!</v>
      </c>
      <c r="K44" s="322" t="e">
        <f t="shared" si="32"/>
        <v>#DIV/0!</v>
      </c>
      <c r="L44" s="322" t="e">
        <f t="shared" si="33"/>
        <v>#DIV/0!</v>
      </c>
      <c r="M44" s="398" t="e">
        <f t="shared" si="34"/>
        <v>#DIV/0!</v>
      </c>
      <c r="N44" s="393">
        <f t="shared" si="25"/>
        <v>6.3888869889950448E-2</v>
      </c>
      <c r="O44" s="394">
        <f t="shared" si="25"/>
        <v>-4.8637244839776335E-2</v>
      </c>
      <c r="P44" s="385">
        <f t="shared" si="25"/>
        <v>-3.4056375101366054E-2</v>
      </c>
      <c r="R44" s="400"/>
      <c r="S44" s="368"/>
      <c r="T44" s="373"/>
      <c r="U44" s="19"/>
      <c r="V44" s="119"/>
      <c r="W44" s="374"/>
      <c r="X44" s="344" t="e">
        <f t="shared" si="35"/>
        <v>#DIV/0!</v>
      </c>
      <c r="Y44" s="322" t="e">
        <f t="shared" si="36"/>
        <v>#DIV/0!</v>
      </c>
      <c r="Z44" s="398" t="e">
        <f t="shared" si="37"/>
        <v>#DIV/0!</v>
      </c>
      <c r="AA44" s="322" t="e">
        <f t="shared" si="38"/>
        <v>#DIV/0!</v>
      </c>
      <c r="AB44" s="322" t="e">
        <f t="shared" si="39"/>
        <v>#DIV/0!</v>
      </c>
      <c r="AC44" s="398" t="e">
        <f t="shared" si="40"/>
        <v>#DIV/0!</v>
      </c>
      <c r="AE44" s="393" t="e">
        <f t="shared" si="26"/>
        <v>#DIV/0!</v>
      </c>
      <c r="AF44" s="394" t="e">
        <f t="shared" si="26"/>
        <v>#DIV/0!</v>
      </c>
      <c r="AG44" s="385" t="e">
        <f t="shared" si="26"/>
        <v>#DIV/0!</v>
      </c>
      <c r="AI44" s="27">
        <f t="shared" si="27"/>
        <v>0</v>
      </c>
      <c r="AJ44" s="28">
        <f t="shared" si="27"/>
        <v>0</v>
      </c>
      <c r="AK44" s="401">
        <f t="shared" si="27"/>
        <v>0</v>
      </c>
      <c r="AL44" s="28">
        <f t="shared" si="27"/>
        <v>0</v>
      </c>
      <c r="AM44" s="28">
        <f t="shared" si="27"/>
        <v>0</v>
      </c>
      <c r="AN44" s="401">
        <f t="shared" si="27"/>
        <v>0</v>
      </c>
      <c r="AO44" s="383" t="e">
        <f t="shared" si="28"/>
        <v>#DIV/0!</v>
      </c>
      <c r="AP44" s="384" t="e">
        <f t="shared" si="28"/>
        <v>#DIV/0!</v>
      </c>
      <c r="AQ44" s="385" t="e">
        <f t="shared" si="28"/>
        <v>#DIV/0!</v>
      </c>
    </row>
    <row r="45" spans="1:43" ht="19.5" customHeight="1">
      <c r="A45" s="8" t="s">
        <v>215</v>
      </c>
      <c r="B45" s="19">
        <v>5790.56</v>
      </c>
      <c r="C45" s="370">
        <v>5753.0400000000009</v>
      </c>
      <c r="D45" s="374">
        <v>11543.600000000002</v>
      </c>
      <c r="E45" s="19">
        <v>8309.58</v>
      </c>
      <c r="F45" s="368">
        <v>7792.8399999999992</v>
      </c>
      <c r="G45" s="376">
        <v>16102.419999999998</v>
      </c>
      <c r="H45" s="344" t="e">
        <f t="shared" si="29"/>
        <v>#DIV/0!</v>
      </c>
      <c r="I45" s="322" t="e">
        <f t="shared" si="30"/>
        <v>#DIV/0!</v>
      </c>
      <c r="J45" s="398" t="e">
        <f t="shared" si="31"/>
        <v>#DIV/0!</v>
      </c>
      <c r="K45" s="322" t="e">
        <f t="shared" si="32"/>
        <v>#DIV/0!</v>
      </c>
      <c r="L45" s="322" t="e">
        <f t="shared" si="33"/>
        <v>#DIV/0!</v>
      </c>
      <c r="M45" s="398" t="e">
        <f t="shared" si="34"/>
        <v>#DIV/0!</v>
      </c>
      <c r="N45" s="393">
        <f t="shared" si="25"/>
        <v>0.43502182863142758</v>
      </c>
      <c r="O45" s="394">
        <f t="shared" si="25"/>
        <v>0.35456037156007919</v>
      </c>
      <c r="P45" s="385">
        <f t="shared" si="25"/>
        <v>0.39492186146436081</v>
      </c>
      <c r="R45" s="400"/>
      <c r="S45" s="368"/>
      <c r="T45" s="373"/>
      <c r="U45" s="19"/>
      <c r="V45" s="119"/>
      <c r="W45" s="374"/>
      <c r="X45" s="344" t="e">
        <f t="shared" si="35"/>
        <v>#DIV/0!</v>
      </c>
      <c r="Y45" s="322" t="e">
        <f t="shared" si="36"/>
        <v>#DIV/0!</v>
      </c>
      <c r="Z45" s="398" t="e">
        <f t="shared" si="37"/>
        <v>#DIV/0!</v>
      </c>
      <c r="AA45" s="322" t="e">
        <f t="shared" si="38"/>
        <v>#DIV/0!</v>
      </c>
      <c r="AB45" s="322" t="e">
        <f t="shared" si="39"/>
        <v>#DIV/0!</v>
      </c>
      <c r="AC45" s="398" t="e">
        <f t="shared" si="40"/>
        <v>#DIV/0!</v>
      </c>
      <c r="AE45" s="393" t="e">
        <f t="shared" si="26"/>
        <v>#DIV/0!</v>
      </c>
      <c r="AF45" s="394" t="e">
        <f t="shared" si="26"/>
        <v>#DIV/0!</v>
      </c>
      <c r="AG45" s="385" t="e">
        <f t="shared" si="26"/>
        <v>#DIV/0!</v>
      </c>
      <c r="AI45" s="27">
        <f t="shared" si="27"/>
        <v>0</v>
      </c>
      <c r="AJ45" s="28">
        <f t="shared" si="27"/>
        <v>0</v>
      </c>
      <c r="AK45" s="401">
        <f t="shared" si="27"/>
        <v>0</v>
      </c>
      <c r="AL45" s="28">
        <f t="shared" si="27"/>
        <v>0</v>
      </c>
      <c r="AM45" s="28">
        <f t="shared" si="27"/>
        <v>0</v>
      </c>
      <c r="AN45" s="401">
        <f t="shared" si="27"/>
        <v>0</v>
      </c>
      <c r="AO45" s="383" t="e">
        <f t="shared" si="28"/>
        <v>#DIV/0!</v>
      </c>
      <c r="AP45" s="384" t="e">
        <f t="shared" si="28"/>
        <v>#DIV/0!</v>
      </c>
      <c r="AQ45" s="385" t="e">
        <f t="shared" si="28"/>
        <v>#DIV/0!</v>
      </c>
    </row>
    <row r="46" spans="1:43" ht="19.5" customHeight="1">
      <c r="A46" s="8" t="s">
        <v>218</v>
      </c>
      <c r="B46" s="19">
        <v>7752.2499999999991</v>
      </c>
      <c r="C46" s="370">
        <v>8217.36</v>
      </c>
      <c r="D46" s="374">
        <v>15969.61</v>
      </c>
      <c r="E46" s="19">
        <v>6746.5000000000018</v>
      </c>
      <c r="F46" s="368">
        <v>9212.75</v>
      </c>
      <c r="G46" s="376">
        <v>15959.250000000002</v>
      </c>
      <c r="H46" s="344" t="e">
        <f t="shared" si="29"/>
        <v>#DIV/0!</v>
      </c>
      <c r="I46" s="322" t="e">
        <f t="shared" si="30"/>
        <v>#DIV/0!</v>
      </c>
      <c r="J46" s="398" t="e">
        <f t="shared" si="31"/>
        <v>#DIV/0!</v>
      </c>
      <c r="K46" s="322" t="e">
        <f t="shared" si="32"/>
        <v>#DIV/0!</v>
      </c>
      <c r="L46" s="322" t="e">
        <f t="shared" si="33"/>
        <v>#DIV/0!</v>
      </c>
      <c r="M46" s="398" t="e">
        <f t="shared" si="34"/>
        <v>#DIV/0!</v>
      </c>
      <c r="N46" s="393">
        <f t="shared" si="25"/>
        <v>-0.12973652810474345</v>
      </c>
      <c r="O46" s="394">
        <f t="shared" si="25"/>
        <v>0.12113257785955579</v>
      </c>
      <c r="P46" s="385">
        <f t="shared" si="25"/>
        <v>-6.4873218569512731E-4</v>
      </c>
      <c r="R46" s="400"/>
      <c r="S46" s="368"/>
      <c r="T46" s="373"/>
      <c r="U46" s="19"/>
      <c r="V46" s="119"/>
      <c r="W46" s="374"/>
      <c r="X46" s="344" t="e">
        <f t="shared" si="35"/>
        <v>#DIV/0!</v>
      </c>
      <c r="Y46" s="322" t="e">
        <f t="shared" si="36"/>
        <v>#DIV/0!</v>
      </c>
      <c r="Z46" s="398" t="e">
        <f t="shared" si="37"/>
        <v>#DIV/0!</v>
      </c>
      <c r="AA46" s="322" t="e">
        <f t="shared" si="38"/>
        <v>#DIV/0!</v>
      </c>
      <c r="AB46" s="322" t="e">
        <f t="shared" si="39"/>
        <v>#DIV/0!</v>
      </c>
      <c r="AC46" s="398" t="e">
        <f t="shared" si="40"/>
        <v>#DIV/0!</v>
      </c>
      <c r="AE46" s="393" t="e">
        <f t="shared" si="26"/>
        <v>#DIV/0!</v>
      </c>
      <c r="AF46" s="394" t="e">
        <f t="shared" si="26"/>
        <v>#DIV/0!</v>
      </c>
      <c r="AG46" s="385" t="e">
        <f t="shared" si="26"/>
        <v>#DIV/0!</v>
      </c>
      <c r="AI46" s="27">
        <f t="shared" si="27"/>
        <v>0</v>
      </c>
      <c r="AJ46" s="28">
        <f t="shared" si="27"/>
        <v>0</v>
      </c>
      <c r="AK46" s="401">
        <f t="shared" si="27"/>
        <v>0</v>
      </c>
      <c r="AL46" s="28">
        <f t="shared" si="27"/>
        <v>0</v>
      </c>
      <c r="AM46" s="28">
        <f t="shared" si="27"/>
        <v>0</v>
      </c>
      <c r="AN46" s="401">
        <f t="shared" si="27"/>
        <v>0</v>
      </c>
      <c r="AO46" s="383" t="e">
        <f t="shared" si="28"/>
        <v>#DIV/0!</v>
      </c>
      <c r="AP46" s="384" t="e">
        <f t="shared" si="28"/>
        <v>#DIV/0!</v>
      </c>
      <c r="AQ46" s="385" t="e">
        <f t="shared" si="28"/>
        <v>#DIV/0!</v>
      </c>
    </row>
    <row r="47" spans="1:43" ht="19.5" customHeight="1">
      <c r="A47" s="8" t="s">
        <v>216</v>
      </c>
      <c r="B47" s="19">
        <v>664.74</v>
      </c>
      <c r="C47" s="370">
        <v>8582.9000000000015</v>
      </c>
      <c r="D47" s="374">
        <v>9247.6400000000012</v>
      </c>
      <c r="E47" s="19">
        <v>780.59</v>
      </c>
      <c r="F47" s="368">
        <v>8610.7200000000012</v>
      </c>
      <c r="G47" s="376">
        <v>9391.3100000000013</v>
      </c>
      <c r="H47" s="344" t="e">
        <f t="shared" si="29"/>
        <v>#DIV/0!</v>
      </c>
      <c r="I47" s="322" t="e">
        <f t="shared" si="30"/>
        <v>#DIV/0!</v>
      </c>
      <c r="J47" s="398" t="e">
        <f t="shared" si="31"/>
        <v>#DIV/0!</v>
      </c>
      <c r="K47" s="322" t="e">
        <f t="shared" si="32"/>
        <v>#DIV/0!</v>
      </c>
      <c r="L47" s="322" t="e">
        <f t="shared" si="33"/>
        <v>#DIV/0!</v>
      </c>
      <c r="M47" s="398" t="e">
        <f t="shared" si="34"/>
        <v>#DIV/0!</v>
      </c>
      <c r="N47" s="393">
        <f t="shared" si="25"/>
        <v>0.17427866534284084</v>
      </c>
      <c r="O47" s="394">
        <f t="shared" si="25"/>
        <v>3.2413286884386051E-3</v>
      </c>
      <c r="P47" s="385">
        <f t="shared" si="25"/>
        <v>1.5535855634518651E-2</v>
      </c>
      <c r="R47" s="400"/>
      <c r="S47" s="368"/>
      <c r="T47" s="373"/>
      <c r="U47" s="19"/>
      <c r="V47" s="119"/>
      <c r="W47" s="374"/>
      <c r="X47" s="344" t="e">
        <f t="shared" si="35"/>
        <v>#DIV/0!</v>
      </c>
      <c r="Y47" s="322" t="e">
        <f t="shared" si="36"/>
        <v>#DIV/0!</v>
      </c>
      <c r="Z47" s="398" t="e">
        <f t="shared" si="37"/>
        <v>#DIV/0!</v>
      </c>
      <c r="AA47" s="322" t="e">
        <f t="shared" si="38"/>
        <v>#DIV/0!</v>
      </c>
      <c r="AB47" s="322" t="e">
        <f t="shared" si="39"/>
        <v>#DIV/0!</v>
      </c>
      <c r="AC47" s="398" t="e">
        <f t="shared" si="40"/>
        <v>#DIV/0!</v>
      </c>
      <c r="AE47" s="393" t="e">
        <f t="shared" si="26"/>
        <v>#DIV/0!</v>
      </c>
      <c r="AF47" s="394" t="e">
        <f t="shared" si="26"/>
        <v>#DIV/0!</v>
      </c>
      <c r="AG47" s="385" t="e">
        <f t="shared" si="26"/>
        <v>#DIV/0!</v>
      </c>
      <c r="AI47" s="27">
        <f t="shared" si="27"/>
        <v>0</v>
      </c>
      <c r="AJ47" s="28">
        <f t="shared" si="27"/>
        <v>0</v>
      </c>
      <c r="AK47" s="401">
        <f t="shared" si="27"/>
        <v>0</v>
      </c>
      <c r="AL47" s="28">
        <f t="shared" si="27"/>
        <v>0</v>
      </c>
      <c r="AM47" s="28">
        <f t="shared" si="27"/>
        <v>0</v>
      </c>
      <c r="AN47" s="401">
        <f t="shared" si="27"/>
        <v>0</v>
      </c>
      <c r="AO47" s="383" t="e">
        <f t="shared" si="28"/>
        <v>#DIV/0!</v>
      </c>
      <c r="AP47" s="384" t="e">
        <f t="shared" si="28"/>
        <v>#DIV/0!</v>
      </c>
      <c r="AQ47" s="385" t="e">
        <f t="shared" si="28"/>
        <v>#DIV/0!</v>
      </c>
    </row>
    <row r="48" spans="1:43" ht="19.5" customHeight="1">
      <c r="A48" s="8" t="s">
        <v>220</v>
      </c>
      <c r="B48" s="19">
        <v>2001.03</v>
      </c>
      <c r="C48" s="370">
        <v>11694.680000000004</v>
      </c>
      <c r="D48" s="374">
        <v>13695.710000000005</v>
      </c>
      <c r="E48" s="19">
        <v>2107.79</v>
      </c>
      <c r="F48" s="368">
        <v>12158.739999999998</v>
      </c>
      <c r="G48" s="376">
        <v>14266.529999999999</v>
      </c>
      <c r="H48" s="344" t="e">
        <f t="shared" si="29"/>
        <v>#DIV/0!</v>
      </c>
      <c r="I48" s="322" t="e">
        <f t="shared" si="30"/>
        <v>#DIV/0!</v>
      </c>
      <c r="J48" s="398" t="e">
        <f t="shared" si="31"/>
        <v>#DIV/0!</v>
      </c>
      <c r="K48" s="322" t="e">
        <f t="shared" si="32"/>
        <v>#DIV/0!</v>
      </c>
      <c r="L48" s="322" t="e">
        <f t="shared" si="33"/>
        <v>#DIV/0!</v>
      </c>
      <c r="M48" s="398" t="e">
        <f t="shared" si="34"/>
        <v>#DIV/0!</v>
      </c>
      <c r="N48" s="393">
        <f t="shared" si="25"/>
        <v>5.3352523450423031E-2</v>
      </c>
      <c r="O48" s="394">
        <f t="shared" si="25"/>
        <v>3.968129098017166E-2</v>
      </c>
      <c r="P48" s="385">
        <f t="shared" si="25"/>
        <v>4.1678744657998312E-2</v>
      </c>
      <c r="R48" s="400"/>
      <c r="S48" s="368"/>
      <c r="T48" s="373"/>
      <c r="U48" s="19"/>
      <c r="V48" s="119"/>
      <c r="W48" s="374"/>
      <c r="X48" s="344" t="e">
        <f t="shared" si="35"/>
        <v>#DIV/0!</v>
      </c>
      <c r="Y48" s="322" t="e">
        <f t="shared" si="36"/>
        <v>#DIV/0!</v>
      </c>
      <c r="Z48" s="398" t="e">
        <f t="shared" si="37"/>
        <v>#DIV/0!</v>
      </c>
      <c r="AA48" s="322" t="e">
        <f t="shared" si="38"/>
        <v>#DIV/0!</v>
      </c>
      <c r="AB48" s="322" t="e">
        <f t="shared" si="39"/>
        <v>#DIV/0!</v>
      </c>
      <c r="AC48" s="398" t="e">
        <f t="shared" si="40"/>
        <v>#DIV/0!</v>
      </c>
      <c r="AE48" s="393" t="e">
        <f t="shared" si="26"/>
        <v>#DIV/0!</v>
      </c>
      <c r="AF48" s="394" t="e">
        <f t="shared" si="26"/>
        <v>#DIV/0!</v>
      </c>
      <c r="AG48" s="385" t="e">
        <f t="shared" si="26"/>
        <v>#DIV/0!</v>
      </c>
      <c r="AI48" s="27">
        <f t="shared" si="27"/>
        <v>0</v>
      </c>
      <c r="AJ48" s="28">
        <f t="shared" si="27"/>
        <v>0</v>
      </c>
      <c r="AK48" s="401">
        <f t="shared" si="27"/>
        <v>0</v>
      </c>
      <c r="AL48" s="28">
        <f t="shared" si="27"/>
        <v>0</v>
      </c>
      <c r="AM48" s="28">
        <f t="shared" si="27"/>
        <v>0</v>
      </c>
      <c r="AN48" s="401">
        <f t="shared" si="27"/>
        <v>0</v>
      </c>
      <c r="AO48" s="383" t="e">
        <f t="shared" si="28"/>
        <v>#DIV/0!</v>
      </c>
      <c r="AP48" s="384" t="e">
        <f t="shared" si="28"/>
        <v>#DIV/0!</v>
      </c>
      <c r="AQ48" s="385" t="e">
        <f t="shared" si="28"/>
        <v>#DIV/0!</v>
      </c>
    </row>
    <row r="49" spans="1:43" ht="19.5" customHeight="1">
      <c r="A49" s="8" t="s">
        <v>219</v>
      </c>
      <c r="B49" s="19">
        <v>7770.8600000000006</v>
      </c>
      <c r="C49" s="370">
        <v>5823.83</v>
      </c>
      <c r="D49" s="374">
        <v>13594.69</v>
      </c>
      <c r="E49" s="19">
        <v>7408.0800000000008</v>
      </c>
      <c r="F49" s="368">
        <v>2927.9300000000003</v>
      </c>
      <c r="G49" s="376">
        <v>10336.010000000002</v>
      </c>
      <c r="H49" s="344" t="e">
        <f t="shared" si="29"/>
        <v>#DIV/0!</v>
      </c>
      <c r="I49" s="322" t="e">
        <f t="shared" si="30"/>
        <v>#DIV/0!</v>
      </c>
      <c r="J49" s="398" t="e">
        <f t="shared" si="31"/>
        <v>#DIV/0!</v>
      </c>
      <c r="K49" s="322" t="e">
        <f t="shared" si="32"/>
        <v>#DIV/0!</v>
      </c>
      <c r="L49" s="322" t="e">
        <f t="shared" si="33"/>
        <v>#DIV/0!</v>
      </c>
      <c r="M49" s="398" t="e">
        <f t="shared" si="34"/>
        <v>#DIV/0!</v>
      </c>
      <c r="N49" s="393">
        <f t="shared" si="25"/>
        <v>-4.6684665532515025E-2</v>
      </c>
      <c r="O49" s="394">
        <f t="shared" si="25"/>
        <v>-0.49725009143467436</v>
      </c>
      <c r="P49" s="385">
        <f t="shared" si="25"/>
        <v>-0.23970241322163274</v>
      </c>
      <c r="R49" s="400"/>
      <c r="S49" s="368"/>
      <c r="T49" s="373"/>
      <c r="U49" s="19"/>
      <c r="V49" s="119"/>
      <c r="W49" s="374"/>
      <c r="X49" s="344" t="e">
        <f t="shared" si="35"/>
        <v>#DIV/0!</v>
      </c>
      <c r="Y49" s="322" t="e">
        <f t="shared" si="36"/>
        <v>#DIV/0!</v>
      </c>
      <c r="Z49" s="398" t="e">
        <f t="shared" si="37"/>
        <v>#DIV/0!</v>
      </c>
      <c r="AA49" s="322" t="e">
        <f t="shared" si="38"/>
        <v>#DIV/0!</v>
      </c>
      <c r="AB49" s="322" t="e">
        <f t="shared" si="39"/>
        <v>#DIV/0!</v>
      </c>
      <c r="AC49" s="398" t="e">
        <f t="shared" si="40"/>
        <v>#DIV/0!</v>
      </c>
      <c r="AE49" s="393" t="e">
        <f t="shared" si="26"/>
        <v>#DIV/0!</v>
      </c>
      <c r="AF49" s="394" t="e">
        <f t="shared" si="26"/>
        <v>#DIV/0!</v>
      </c>
      <c r="AG49" s="385" t="e">
        <f t="shared" si="26"/>
        <v>#DIV/0!</v>
      </c>
      <c r="AI49" s="27">
        <f t="shared" si="27"/>
        <v>0</v>
      </c>
      <c r="AJ49" s="28">
        <f t="shared" si="27"/>
        <v>0</v>
      </c>
      <c r="AK49" s="401">
        <f t="shared" si="27"/>
        <v>0</v>
      </c>
      <c r="AL49" s="28">
        <f t="shared" si="27"/>
        <v>0</v>
      </c>
      <c r="AM49" s="28">
        <f t="shared" si="27"/>
        <v>0</v>
      </c>
      <c r="AN49" s="401">
        <f t="shared" si="27"/>
        <v>0</v>
      </c>
      <c r="AO49" s="383" t="e">
        <f t="shared" si="28"/>
        <v>#DIV/0!</v>
      </c>
      <c r="AP49" s="384" t="e">
        <f t="shared" si="28"/>
        <v>#DIV/0!</v>
      </c>
      <c r="AQ49" s="385" t="e">
        <f t="shared" si="28"/>
        <v>#DIV/0!</v>
      </c>
    </row>
    <row r="50" spans="1:43" ht="19.5" customHeight="1">
      <c r="A50" s="8" t="s">
        <v>227</v>
      </c>
      <c r="B50" s="19">
        <v>888.49999999999977</v>
      </c>
      <c r="C50" s="370">
        <v>7960.0600000000013</v>
      </c>
      <c r="D50" s="374">
        <v>8848.5600000000013</v>
      </c>
      <c r="E50" s="19">
        <v>440.09</v>
      </c>
      <c r="F50" s="368">
        <v>4687.1899999999996</v>
      </c>
      <c r="G50" s="376">
        <v>5127.28</v>
      </c>
      <c r="H50" s="344" t="e">
        <f t="shared" si="29"/>
        <v>#DIV/0!</v>
      </c>
      <c r="I50" s="322" t="e">
        <f t="shared" si="30"/>
        <v>#DIV/0!</v>
      </c>
      <c r="J50" s="398" t="e">
        <f t="shared" si="31"/>
        <v>#DIV/0!</v>
      </c>
      <c r="K50" s="322" t="e">
        <f t="shared" si="32"/>
        <v>#DIV/0!</v>
      </c>
      <c r="L50" s="322" t="e">
        <f t="shared" si="33"/>
        <v>#DIV/0!</v>
      </c>
      <c r="M50" s="398" t="e">
        <f t="shared" si="34"/>
        <v>#DIV/0!</v>
      </c>
      <c r="N50" s="393">
        <f t="shared" si="25"/>
        <v>-0.50468204839617326</v>
      </c>
      <c r="O50" s="394">
        <f t="shared" si="25"/>
        <v>-0.41116147365723388</v>
      </c>
      <c r="P50" s="385">
        <f t="shared" si="25"/>
        <v>-0.42055204462647039</v>
      </c>
      <c r="R50" s="400"/>
      <c r="S50" s="368"/>
      <c r="T50" s="373"/>
      <c r="U50" s="19"/>
      <c r="V50" s="119"/>
      <c r="W50" s="374"/>
      <c r="X50" s="344" t="e">
        <f t="shared" si="35"/>
        <v>#DIV/0!</v>
      </c>
      <c r="Y50" s="322" t="e">
        <f t="shared" si="36"/>
        <v>#DIV/0!</v>
      </c>
      <c r="Z50" s="398" t="e">
        <f t="shared" si="37"/>
        <v>#DIV/0!</v>
      </c>
      <c r="AA50" s="322" t="e">
        <f t="shared" si="38"/>
        <v>#DIV/0!</v>
      </c>
      <c r="AB50" s="322" t="e">
        <f t="shared" si="39"/>
        <v>#DIV/0!</v>
      </c>
      <c r="AC50" s="398" t="e">
        <f t="shared" si="40"/>
        <v>#DIV/0!</v>
      </c>
      <c r="AE50" s="393" t="e">
        <f t="shared" si="26"/>
        <v>#DIV/0!</v>
      </c>
      <c r="AF50" s="394" t="e">
        <f t="shared" si="26"/>
        <v>#DIV/0!</v>
      </c>
      <c r="AG50" s="385" t="e">
        <f t="shared" si="26"/>
        <v>#DIV/0!</v>
      </c>
      <c r="AI50" s="27">
        <f t="shared" si="27"/>
        <v>0</v>
      </c>
      <c r="AJ50" s="28">
        <f t="shared" si="27"/>
        <v>0</v>
      </c>
      <c r="AK50" s="401">
        <f t="shared" si="27"/>
        <v>0</v>
      </c>
      <c r="AL50" s="28">
        <f t="shared" si="27"/>
        <v>0</v>
      </c>
      <c r="AM50" s="28">
        <f t="shared" si="27"/>
        <v>0</v>
      </c>
      <c r="AN50" s="401">
        <f t="shared" si="27"/>
        <v>0</v>
      </c>
      <c r="AO50" s="383" t="e">
        <f t="shared" si="28"/>
        <v>#DIV/0!</v>
      </c>
      <c r="AP50" s="384" t="e">
        <f t="shared" si="28"/>
        <v>#DIV/0!</v>
      </c>
      <c r="AQ50" s="385" t="e">
        <f t="shared" si="28"/>
        <v>#DIV/0!</v>
      </c>
    </row>
    <row r="51" spans="1:43" ht="19.5" customHeight="1">
      <c r="A51" s="8" t="s">
        <v>225</v>
      </c>
      <c r="B51" s="19">
        <v>51.13000000000001</v>
      </c>
      <c r="C51" s="370">
        <v>1206.33</v>
      </c>
      <c r="D51" s="374">
        <v>1257.46</v>
      </c>
      <c r="E51" s="19">
        <v>160.98000000000005</v>
      </c>
      <c r="F51" s="368">
        <v>1345.0599999999997</v>
      </c>
      <c r="G51" s="376">
        <v>1506.0399999999997</v>
      </c>
      <c r="H51" s="344" t="e">
        <f t="shared" si="29"/>
        <v>#DIV/0!</v>
      </c>
      <c r="I51" s="322" t="e">
        <f t="shared" si="30"/>
        <v>#DIV/0!</v>
      </c>
      <c r="J51" s="398" t="e">
        <f t="shared" si="31"/>
        <v>#DIV/0!</v>
      </c>
      <c r="K51" s="322" t="e">
        <f t="shared" si="32"/>
        <v>#DIV/0!</v>
      </c>
      <c r="L51" s="322" t="e">
        <f t="shared" si="33"/>
        <v>#DIV/0!</v>
      </c>
      <c r="M51" s="398" t="e">
        <f t="shared" si="34"/>
        <v>#DIV/0!</v>
      </c>
      <c r="N51" s="393">
        <f t="shared" si="25"/>
        <v>2.1484451398396249</v>
      </c>
      <c r="O51" s="394">
        <f t="shared" si="25"/>
        <v>0.11500169936916084</v>
      </c>
      <c r="P51" s="385">
        <f t="shared" si="25"/>
        <v>0.19768422057162827</v>
      </c>
      <c r="R51" s="400"/>
      <c r="S51" s="368"/>
      <c r="T51" s="373"/>
      <c r="U51" s="19"/>
      <c r="V51" s="119"/>
      <c r="W51" s="374"/>
      <c r="X51" s="344" t="e">
        <f t="shared" si="35"/>
        <v>#DIV/0!</v>
      </c>
      <c r="Y51" s="322" t="e">
        <f t="shared" si="36"/>
        <v>#DIV/0!</v>
      </c>
      <c r="Z51" s="398" t="e">
        <f t="shared" si="37"/>
        <v>#DIV/0!</v>
      </c>
      <c r="AA51" s="322" t="e">
        <f t="shared" si="38"/>
        <v>#DIV/0!</v>
      </c>
      <c r="AB51" s="322" t="e">
        <f t="shared" si="39"/>
        <v>#DIV/0!</v>
      </c>
      <c r="AC51" s="398" t="e">
        <f t="shared" si="40"/>
        <v>#DIV/0!</v>
      </c>
      <c r="AE51" s="393" t="e">
        <f t="shared" si="26"/>
        <v>#DIV/0!</v>
      </c>
      <c r="AF51" s="394" t="e">
        <f t="shared" si="26"/>
        <v>#DIV/0!</v>
      </c>
      <c r="AG51" s="385" t="e">
        <f t="shared" si="26"/>
        <v>#DIV/0!</v>
      </c>
      <c r="AI51" s="27">
        <f t="shared" si="27"/>
        <v>0</v>
      </c>
      <c r="AJ51" s="28">
        <f t="shared" si="27"/>
        <v>0</v>
      </c>
      <c r="AK51" s="401">
        <f t="shared" si="27"/>
        <v>0</v>
      </c>
      <c r="AL51" s="28">
        <f t="shared" si="27"/>
        <v>0</v>
      </c>
      <c r="AM51" s="28">
        <f t="shared" si="27"/>
        <v>0</v>
      </c>
      <c r="AN51" s="401">
        <f t="shared" si="27"/>
        <v>0</v>
      </c>
      <c r="AO51" s="383" t="e">
        <f t="shared" si="28"/>
        <v>#DIV/0!</v>
      </c>
      <c r="AP51" s="384" t="e">
        <f t="shared" si="28"/>
        <v>#DIV/0!</v>
      </c>
      <c r="AQ51" s="385" t="e">
        <f t="shared" si="28"/>
        <v>#DIV/0!</v>
      </c>
    </row>
    <row r="52" spans="1:43" ht="19.5" customHeight="1">
      <c r="A52" s="8" t="s">
        <v>222</v>
      </c>
      <c r="B52" s="19">
        <v>1026.21</v>
      </c>
      <c r="C52" s="370">
        <v>2189.0699999999997</v>
      </c>
      <c r="D52" s="374">
        <v>3215.2799999999997</v>
      </c>
      <c r="E52" s="19">
        <v>359.49</v>
      </c>
      <c r="F52" s="368">
        <v>960.54000000000008</v>
      </c>
      <c r="G52" s="376">
        <v>1320.0300000000002</v>
      </c>
      <c r="H52" s="344" t="e">
        <f t="shared" si="29"/>
        <v>#DIV/0!</v>
      </c>
      <c r="I52" s="322" t="e">
        <f t="shared" si="30"/>
        <v>#DIV/0!</v>
      </c>
      <c r="J52" s="398" t="e">
        <f t="shared" si="31"/>
        <v>#DIV/0!</v>
      </c>
      <c r="K52" s="322" t="e">
        <f t="shared" si="32"/>
        <v>#DIV/0!</v>
      </c>
      <c r="L52" s="322" t="e">
        <f t="shared" si="33"/>
        <v>#DIV/0!</v>
      </c>
      <c r="M52" s="398" t="e">
        <f t="shared" si="34"/>
        <v>#DIV/0!</v>
      </c>
      <c r="N52" s="393">
        <f t="shared" si="25"/>
        <v>-0.64969158359400125</v>
      </c>
      <c r="O52" s="394">
        <f t="shared" si="25"/>
        <v>-0.56121092518740834</v>
      </c>
      <c r="P52" s="385">
        <f t="shared" si="25"/>
        <v>-0.58945099649175181</v>
      </c>
      <c r="R52" s="400"/>
      <c r="S52" s="368"/>
      <c r="T52" s="373"/>
      <c r="U52" s="19"/>
      <c r="V52" s="119"/>
      <c r="W52" s="374"/>
      <c r="X52" s="344" t="e">
        <f t="shared" si="35"/>
        <v>#DIV/0!</v>
      </c>
      <c r="Y52" s="322" t="e">
        <f t="shared" si="36"/>
        <v>#DIV/0!</v>
      </c>
      <c r="Z52" s="398" t="e">
        <f t="shared" si="37"/>
        <v>#DIV/0!</v>
      </c>
      <c r="AA52" s="322" t="e">
        <f t="shared" si="38"/>
        <v>#DIV/0!</v>
      </c>
      <c r="AB52" s="322" t="e">
        <f t="shared" si="39"/>
        <v>#DIV/0!</v>
      </c>
      <c r="AC52" s="398" t="e">
        <f t="shared" si="40"/>
        <v>#DIV/0!</v>
      </c>
      <c r="AE52" s="393" t="e">
        <f t="shared" si="26"/>
        <v>#DIV/0!</v>
      </c>
      <c r="AF52" s="394" t="e">
        <f t="shared" si="26"/>
        <v>#DIV/0!</v>
      </c>
      <c r="AG52" s="385" t="e">
        <f t="shared" si="26"/>
        <v>#DIV/0!</v>
      </c>
      <c r="AI52" s="27">
        <f t="shared" si="27"/>
        <v>0</v>
      </c>
      <c r="AJ52" s="28">
        <f t="shared" si="27"/>
        <v>0</v>
      </c>
      <c r="AK52" s="401">
        <f t="shared" si="27"/>
        <v>0</v>
      </c>
      <c r="AL52" s="28">
        <f t="shared" si="27"/>
        <v>0</v>
      </c>
      <c r="AM52" s="28">
        <f t="shared" si="27"/>
        <v>0</v>
      </c>
      <c r="AN52" s="401">
        <f t="shared" si="27"/>
        <v>0</v>
      </c>
      <c r="AO52" s="383" t="e">
        <f t="shared" si="28"/>
        <v>#DIV/0!</v>
      </c>
      <c r="AP52" s="384" t="e">
        <f>(AM52-AJ52)/AJ52</f>
        <v>#DIV/0!</v>
      </c>
      <c r="AQ52" s="385" t="e">
        <f>(AN52-AK52)/AK52</f>
        <v>#DIV/0!</v>
      </c>
    </row>
    <row r="53" spans="1:43" ht="19.5" customHeight="1">
      <c r="A53" s="8" t="s">
        <v>232</v>
      </c>
      <c r="B53" s="19">
        <v>448.3</v>
      </c>
      <c r="C53" s="370">
        <v>678.75</v>
      </c>
      <c r="D53" s="374">
        <v>1127.05</v>
      </c>
      <c r="E53" s="19">
        <v>290.67</v>
      </c>
      <c r="F53" s="368">
        <v>562.59</v>
      </c>
      <c r="G53" s="376">
        <v>853.26</v>
      </c>
      <c r="H53" s="344" t="e">
        <f t="shared" si="29"/>
        <v>#DIV/0!</v>
      </c>
      <c r="I53" s="322" t="e">
        <f t="shared" si="30"/>
        <v>#DIV/0!</v>
      </c>
      <c r="J53" s="398" t="e">
        <f t="shared" si="31"/>
        <v>#DIV/0!</v>
      </c>
      <c r="K53" s="322" t="e">
        <f t="shared" si="32"/>
        <v>#DIV/0!</v>
      </c>
      <c r="L53" s="322" t="e">
        <f t="shared" si="33"/>
        <v>#DIV/0!</v>
      </c>
      <c r="M53" s="398" t="e">
        <f t="shared" si="34"/>
        <v>#DIV/0!</v>
      </c>
      <c r="N53" s="393">
        <f t="shared" si="25"/>
        <v>-0.35161722061119782</v>
      </c>
      <c r="O53" s="394">
        <f t="shared" si="25"/>
        <v>-0.17113812154696129</v>
      </c>
      <c r="P53" s="385">
        <f t="shared" si="25"/>
        <v>-0.242926223326383</v>
      </c>
      <c r="R53" s="400"/>
      <c r="S53" s="368"/>
      <c r="T53" s="373"/>
      <c r="U53" s="19"/>
      <c r="V53" s="119"/>
      <c r="W53" s="374"/>
      <c r="X53" s="344" t="e">
        <f t="shared" si="35"/>
        <v>#DIV/0!</v>
      </c>
      <c r="Y53" s="322" t="e">
        <f t="shared" si="36"/>
        <v>#DIV/0!</v>
      </c>
      <c r="Z53" s="398" t="e">
        <f t="shared" si="37"/>
        <v>#DIV/0!</v>
      </c>
      <c r="AA53" s="322" t="e">
        <f t="shared" si="38"/>
        <v>#DIV/0!</v>
      </c>
      <c r="AB53" s="322" t="e">
        <f t="shared" si="39"/>
        <v>#DIV/0!</v>
      </c>
      <c r="AC53" s="398" t="e">
        <f t="shared" si="40"/>
        <v>#DIV/0!</v>
      </c>
      <c r="AE53" s="393" t="e">
        <f t="shared" ref="AE53:AE60" si="41">(U53-R53)/R53</f>
        <v>#DIV/0!</v>
      </c>
      <c r="AF53" s="394" t="e">
        <f t="shared" ref="AF53:AF60" si="42">(V53-S53)/S53</f>
        <v>#DIV/0!</v>
      </c>
      <c r="AG53" s="385" t="e">
        <f t="shared" ref="AG53:AG60" si="43">(W53-T53)/T53</f>
        <v>#DIV/0!</v>
      </c>
      <c r="AI53" s="27">
        <f t="shared" si="27"/>
        <v>0</v>
      </c>
      <c r="AJ53" s="28">
        <f t="shared" si="27"/>
        <v>0</v>
      </c>
      <c r="AK53" s="401">
        <f t="shared" si="27"/>
        <v>0</v>
      </c>
      <c r="AL53" s="28">
        <f t="shared" si="27"/>
        <v>0</v>
      </c>
      <c r="AM53" s="28">
        <f t="shared" si="27"/>
        <v>0</v>
      </c>
      <c r="AN53" s="401">
        <f t="shared" si="27"/>
        <v>0</v>
      </c>
      <c r="AO53" s="383" t="e">
        <f t="shared" si="28"/>
        <v>#DIV/0!</v>
      </c>
      <c r="AP53" s="384" t="e">
        <f t="shared" ref="AO53:AQ63" si="44">(AM53-AJ53)/AJ53</f>
        <v>#DIV/0!</v>
      </c>
      <c r="AQ53" s="385" t="e">
        <f t="shared" si="44"/>
        <v>#DIV/0!</v>
      </c>
    </row>
    <row r="54" spans="1:43" ht="19.5" customHeight="1">
      <c r="A54" s="8" t="s">
        <v>235</v>
      </c>
      <c r="B54" s="19">
        <v>9.7200000000000006</v>
      </c>
      <c r="C54" s="370">
        <v>90</v>
      </c>
      <c r="D54" s="374">
        <v>99.72</v>
      </c>
      <c r="E54" s="19">
        <v>35.46</v>
      </c>
      <c r="F54" s="368">
        <v>471.62</v>
      </c>
      <c r="G54" s="376">
        <v>507.08</v>
      </c>
      <c r="H54" s="344" t="e">
        <f t="shared" si="29"/>
        <v>#DIV/0!</v>
      </c>
      <c r="I54" s="322" t="e">
        <f t="shared" si="30"/>
        <v>#DIV/0!</v>
      </c>
      <c r="J54" s="398" t="e">
        <f t="shared" si="31"/>
        <v>#DIV/0!</v>
      </c>
      <c r="K54" s="322" t="e">
        <f t="shared" si="32"/>
        <v>#DIV/0!</v>
      </c>
      <c r="L54" s="322" t="e">
        <f t="shared" si="33"/>
        <v>#DIV/0!</v>
      </c>
      <c r="M54" s="398" t="e">
        <f t="shared" si="34"/>
        <v>#DIV/0!</v>
      </c>
      <c r="N54" s="393">
        <f t="shared" ref="N54:N61" si="45">(E54-B54)/B54</f>
        <v>2.6481481481481484</v>
      </c>
      <c r="O54" s="394">
        <f t="shared" ref="O54:O61" si="46">(F54-C54)/C54</f>
        <v>4.2402222222222221</v>
      </c>
      <c r="P54" s="385">
        <f t="shared" ref="P54:P61" si="47">(G54-D54)/D54</f>
        <v>4.0850381066987564</v>
      </c>
      <c r="R54" s="400"/>
      <c r="S54" s="368"/>
      <c r="T54" s="373"/>
      <c r="U54" s="19"/>
      <c r="V54" s="119"/>
      <c r="W54" s="374"/>
      <c r="X54" s="344" t="e">
        <f t="shared" si="35"/>
        <v>#DIV/0!</v>
      </c>
      <c r="Y54" s="322" t="e">
        <f t="shared" si="36"/>
        <v>#DIV/0!</v>
      </c>
      <c r="Z54" s="398" t="e">
        <f t="shared" si="37"/>
        <v>#DIV/0!</v>
      </c>
      <c r="AA54" s="322" t="e">
        <f t="shared" si="38"/>
        <v>#DIV/0!</v>
      </c>
      <c r="AB54" s="322" t="e">
        <f t="shared" si="39"/>
        <v>#DIV/0!</v>
      </c>
      <c r="AC54" s="398" t="e">
        <f t="shared" si="40"/>
        <v>#DIV/0!</v>
      </c>
      <c r="AE54" s="393" t="e">
        <f t="shared" si="41"/>
        <v>#DIV/0!</v>
      </c>
      <c r="AF54" s="394" t="e">
        <f t="shared" si="42"/>
        <v>#DIV/0!</v>
      </c>
      <c r="AG54" s="385" t="e">
        <f t="shared" si="43"/>
        <v>#DIV/0!</v>
      </c>
      <c r="AI54" s="27">
        <f t="shared" ref="AI54:AI61" si="48">(R54/B54)*10</f>
        <v>0</v>
      </c>
      <c r="AJ54" s="28">
        <f t="shared" ref="AJ54:AJ61" si="49">(S54/C54)*10</f>
        <v>0</v>
      </c>
      <c r="AK54" s="401">
        <f t="shared" ref="AK54:AK61" si="50">(T54/D54)*10</f>
        <v>0</v>
      </c>
      <c r="AL54" s="28">
        <f t="shared" si="27"/>
        <v>0</v>
      </c>
      <c r="AM54" s="28">
        <f t="shared" si="27"/>
        <v>0</v>
      </c>
      <c r="AN54" s="401">
        <f t="shared" si="27"/>
        <v>0</v>
      </c>
      <c r="AO54" s="383" t="e">
        <f t="shared" ref="AO54:AO61" si="51">(AL54-AI54)/AI54</f>
        <v>#DIV/0!</v>
      </c>
      <c r="AP54" s="384" t="e">
        <f t="shared" ref="AP54:AP61" si="52">(AM54-AJ54)/AJ54</f>
        <v>#DIV/0!</v>
      </c>
      <c r="AQ54" s="385" t="e">
        <f t="shared" ref="AQ54:AQ61" si="53">(AN54-AK54)/AK54</f>
        <v>#DIV/0!</v>
      </c>
    </row>
    <row r="55" spans="1:43" ht="19.5" customHeight="1">
      <c r="A55" s="8" t="s">
        <v>226</v>
      </c>
      <c r="B55" s="19">
        <v>1144.7300000000002</v>
      </c>
      <c r="C55" s="370">
        <v>426.65999999999991</v>
      </c>
      <c r="D55" s="374">
        <v>1571.39</v>
      </c>
      <c r="E55" s="19">
        <v>239.31000000000003</v>
      </c>
      <c r="F55" s="368">
        <v>413.09999999999997</v>
      </c>
      <c r="G55" s="376">
        <v>652.41</v>
      </c>
      <c r="H55" s="344" t="e">
        <f t="shared" si="29"/>
        <v>#DIV/0!</v>
      </c>
      <c r="I55" s="322" t="e">
        <f t="shared" si="30"/>
        <v>#DIV/0!</v>
      </c>
      <c r="J55" s="398" t="e">
        <f t="shared" si="31"/>
        <v>#DIV/0!</v>
      </c>
      <c r="K55" s="322" t="e">
        <f t="shared" si="32"/>
        <v>#DIV/0!</v>
      </c>
      <c r="L55" s="322" t="e">
        <f t="shared" si="33"/>
        <v>#DIV/0!</v>
      </c>
      <c r="M55" s="398" t="e">
        <f t="shared" si="34"/>
        <v>#DIV/0!</v>
      </c>
      <c r="N55" s="393">
        <f t="shared" si="45"/>
        <v>-0.79094633669074799</v>
      </c>
      <c r="O55" s="394">
        <f t="shared" si="46"/>
        <v>-3.1781746589790341E-2</v>
      </c>
      <c r="P55" s="385">
        <f t="shared" si="47"/>
        <v>-0.58481980921349896</v>
      </c>
      <c r="R55" s="400"/>
      <c r="S55" s="368"/>
      <c r="T55" s="373"/>
      <c r="U55" s="19"/>
      <c r="V55" s="119"/>
      <c r="W55" s="374"/>
      <c r="X55" s="344" t="e">
        <f t="shared" si="35"/>
        <v>#DIV/0!</v>
      </c>
      <c r="Y55" s="322" t="e">
        <f t="shared" si="36"/>
        <v>#DIV/0!</v>
      </c>
      <c r="Z55" s="398" t="e">
        <f t="shared" si="37"/>
        <v>#DIV/0!</v>
      </c>
      <c r="AA55" s="322" t="e">
        <f t="shared" si="38"/>
        <v>#DIV/0!</v>
      </c>
      <c r="AB55" s="322" t="e">
        <f t="shared" si="39"/>
        <v>#DIV/0!</v>
      </c>
      <c r="AC55" s="398" t="e">
        <f t="shared" si="40"/>
        <v>#DIV/0!</v>
      </c>
      <c r="AE55" s="393" t="e">
        <f t="shared" si="41"/>
        <v>#DIV/0!</v>
      </c>
      <c r="AF55" s="394" t="e">
        <f t="shared" si="42"/>
        <v>#DIV/0!</v>
      </c>
      <c r="AG55" s="385" t="e">
        <f t="shared" si="43"/>
        <v>#DIV/0!</v>
      </c>
      <c r="AI55" s="27">
        <f t="shared" si="48"/>
        <v>0</v>
      </c>
      <c r="AJ55" s="28">
        <f t="shared" si="49"/>
        <v>0</v>
      </c>
      <c r="AK55" s="401">
        <f t="shared" si="50"/>
        <v>0</v>
      </c>
      <c r="AL55" s="28">
        <f t="shared" si="27"/>
        <v>0</v>
      </c>
      <c r="AM55" s="28">
        <f t="shared" si="27"/>
        <v>0</v>
      </c>
      <c r="AN55" s="401">
        <f t="shared" si="27"/>
        <v>0</v>
      </c>
      <c r="AO55" s="383" t="e">
        <f t="shared" si="51"/>
        <v>#DIV/0!</v>
      </c>
      <c r="AP55" s="384" t="e">
        <f t="shared" si="52"/>
        <v>#DIV/0!</v>
      </c>
      <c r="AQ55" s="385" t="e">
        <f t="shared" si="53"/>
        <v>#DIV/0!</v>
      </c>
    </row>
    <row r="56" spans="1:43" ht="19.5" customHeight="1">
      <c r="A56" s="8" t="s">
        <v>231</v>
      </c>
      <c r="B56" s="19">
        <v>173.35000000000002</v>
      </c>
      <c r="C56" s="370">
        <v>104.11999999999999</v>
      </c>
      <c r="D56" s="374">
        <v>277.47000000000003</v>
      </c>
      <c r="E56" s="19">
        <v>178.38000000000002</v>
      </c>
      <c r="F56" s="368">
        <v>137.02000000000004</v>
      </c>
      <c r="G56" s="376">
        <v>315.40000000000009</v>
      </c>
      <c r="H56" s="344" t="e">
        <f t="shared" si="29"/>
        <v>#DIV/0!</v>
      </c>
      <c r="I56" s="322" t="e">
        <f t="shared" si="30"/>
        <v>#DIV/0!</v>
      </c>
      <c r="J56" s="398" t="e">
        <f t="shared" si="31"/>
        <v>#DIV/0!</v>
      </c>
      <c r="K56" s="322" t="e">
        <f t="shared" si="32"/>
        <v>#DIV/0!</v>
      </c>
      <c r="L56" s="322" t="e">
        <f t="shared" si="33"/>
        <v>#DIV/0!</v>
      </c>
      <c r="M56" s="398" t="e">
        <f t="shared" si="34"/>
        <v>#DIV/0!</v>
      </c>
      <c r="N56" s="393">
        <f t="shared" si="45"/>
        <v>2.901644072685319E-2</v>
      </c>
      <c r="O56" s="394">
        <f t="shared" si="46"/>
        <v>0.31598155973876346</v>
      </c>
      <c r="P56" s="385">
        <f t="shared" si="47"/>
        <v>0.13669946300500976</v>
      </c>
      <c r="R56" s="400"/>
      <c r="S56" s="368"/>
      <c r="T56" s="373"/>
      <c r="U56" s="19"/>
      <c r="V56" s="119"/>
      <c r="W56" s="374"/>
      <c r="X56" s="344" t="e">
        <f t="shared" si="35"/>
        <v>#DIV/0!</v>
      </c>
      <c r="Y56" s="322" t="e">
        <f t="shared" si="36"/>
        <v>#DIV/0!</v>
      </c>
      <c r="Z56" s="398" t="e">
        <f t="shared" si="37"/>
        <v>#DIV/0!</v>
      </c>
      <c r="AA56" s="322" t="e">
        <f t="shared" si="38"/>
        <v>#DIV/0!</v>
      </c>
      <c r="AB56" s="322" t="e">
        <f t="shared" si="39"/>
        <v>#DIV/0!</v>
      </c>
      <c r="AC56" s="398" t="e">
        <f t="shared" si="40"/>
        <v>#DIV/0!</v>
      </c>
      <c r="AE56" s="393" t="e">
        <f t="shared" si="41"/>
        <v>#DIV/0!</v>
      </c>
      <c r="AF56" s="394" t="e">
        <f t="shared" si="42"/>
        <v>#DIV/0!</v>
      </c>
      <c r="AG56" s="385" t="e">
        <f t="shared" si="43"/>
        <v>#DIV/0!</v>
      </c>
      <c r="AI56" s="27">
        <f t="shared" si="48"/>
        <v>0</v>
      </c>
      <c r="AJ56" s="28">
        <f t="shared" si="49"/>
        <v>0</v>
      </c>
      <c r="AK56" s="401">
        <f t="shared" si="50"/>
        <v>0</v>
      </c>
      <c r="AL56" s="28">
        <f t="shared" si="27"/>
        <v>0</v>
      </c>
      <c r="AM56" s="28">
        <f t="shared" si="27"/>
        <v>0</v>
      </c>
      <c r="AN56" s="401">
        <f t="shared" si="27"/>
        <v>0</v>
      </c>
      <c r="AO56" s="383" t="e">
        <f t="shared" si="51"/>
        <v>#DIV/0!</v>
      </c>
      <c r="AP56" s="384" t="e">
        <f t="shared" si="52"/>
        <v>#DIV/0!</v>
      </c>
      <c r="AQ56" s="385" t="e">
        <f t="shared" si="53"/>
        <v>#DIV/0!</v>
      </c>
    </row>
    <row r="57" spans="1:43" ht="19.5" customHeight="1">
      <c r="A57" s="8" t="s">
        <v>228</v>
      </c>
      <c r="B57" s="19">
        <v>9.370000000000001</v>
      </c>
      <c r="C57" s="370">
        <v>401.91999999999996</v>
      </c>
      <c r="D57" s="374">
        <v>411.28999999999996</v>
      </c>
      <c r="E57" s="19">
        <v>22.889999999999997</v>
      </c>
      <c r="F57" s="368">
        <v>306.81999999999994</v>
      </c>
      <c r="G57" s="376">
        <v>329.70999999999992</v>
      </c>
      <c r="H57" s="344" t="e">
        <f t="shared" si="29"/>
        <v>#DIV/0!</v>
      </c>
      <c r="I57" s="322" t="e">
        <f t="shared" si="30"/>
        <v>#DIV/0!</v>
      </c>
      <c r="J57" s="398" t="e">
        <f t="shared" si="31"/>
        <v>#DIV/0!</v>
      </c>
      <c r="K57" s="322" t="e">
        <f t="shared" si="32"/>
        <v>#DIV/0!</v>
      </c>
      <c r="L57" s="322" t="e">
        <f t="shared" si="33"/>
        <v>#DIV/0!</v>
      </c>
      <c r="M57" s="398" t="e">
        <f t="shared" si="34"/>
        <v>#DIV/0!</v>
      </c>
      <c r="N57" s="393">
        <f t="shared" si="45"/>
        <v>1.442902881536819</v>
      </c>
      <c r="O57" s="394">
        <f t="shared" si="46"/>
        <v>-0.23661425159235677</v>
      </c>
      <c r="P57" s="385">
        <f t="shared" si="47"/>
        <v>-0.19835152811884571</v>
      </c>
      <c r="R57" s="400"/>
      <c r="S57" s="368"/>
      <c r="T57" s="373"/>
      <c r="U57" s="19"/>
      <c r="V57" s="119"/>
      <c r="W57" s="374"/>
      <c r="X57" s="344" t="e">
        <f t="shared" si="35"/>
        <v>#DIV/0!</v>
      </c>
      <c r="Y57" s="322" t="e">
        <f t="shared" si="36"/>
        <v>#DIV/0!</v>
      </c>
      <c r="Z57" s="398" t="e">
        <f t="shared" si="37"/>
        <v>#DIV/0!</v>
      </c>
      <c r="AA57" s="322" t="e">
        <f t="shared" si="38"/>
        <v>#DIV/0!</v>
      </c>
      <c r="AB57" s="322" t="e">
        <f t="shared" si="39"/>
        <v>#DIV/0!</v>
      </c>
      <c r="AC57" s="398" t="e">
        <f t="shared" si="40"/>
        <v>#DIV/0!</v>
      </c>
      <c r="AE57" s="393" t="e">
        <f t="shared" si="41"/>
        <v>#DIV/0!</v>
      </c>
      <c r="AF57" s="394" t="e">
        <f t="shared" si="42"/>
        <v>#DIV/0!</v>
      </c>
      <c r="AG57" s="385" t="e">
        <f t="shared" si="43"/>
        <v>#DIV/0!</v>
      </c>
      <c r="AI57" s="27">
        <f t="shared" si="48"/>
        <v>0</v>
      </c>
      <c r="AJ57" s="28">
        <f t="shared" si="49"/>
        <v>0</v>
      </c>
      <c r="AK57" s="401">
        <f t="shared" si="50"/>
        <v>0</v>
      </c>
      <c r="AL57" s="28">
        <f t="shared" si="27"/>
        <v>0</v>
      </c>
      <c r="AM57" s="28">
        <f t="shared" si="27"/>
        <v>0</v>
      </c>
      <c r="AN57" s="401">
        <f t="shared" si="27"/>
        <v>0</v>
      </c>
      <c r="AO57" s="383" t="e">
        <f t="shared" si="51"/>
        <v>#DIV/0!</v>
      </c>
      <c r="AP57" s="384" t="e">
        <f t="shared" si="52"/>
        <v>#DIV/0!</v>
      </c>
      <c r="AQ57" s="385" t="e">
        <f t="shared" si="53"/>
        <v>#DIV/0!</v>
      </c>
    </row>
    <row r="58" spans="1:43" ht="19.5" customHeight="1">
      <c r="A58" s="8" t="s">
        <v>229</v>
      </c>
      <c r="B58" s="19">
        <v>34.379999999999995</v>
      </c>
      <c r="C58" s="370">
        <v>179.92000000000002</v>
      </c>
      <c r="D58" s="374">
        <v>214.3</v>
      </c>
      <c r="E58" s="19">
        <v>18.940000000000001</v>
      </c>
      <c r="F58" s="368">
        <v>159.29000000000005</v>
      </c>
      <c r="G58" s="376">
        <v>178.23000000000005</v>
      </c>
      <c r="H58" s="344" t="e">
        <f t="shared" si="29"/>
        <v>#DIV/0!</v>
      </c>
      <c r="I58" s="322" t="e">
        <f t="shared" si="30"/>
        <v>#DIV/0!</v>
      </c>
      <c r="J58" s="398" t="e">
        <f t="shared" si="31"/>
        <v>#DIV/0!</v>
      </c>
      <c r="K58" s="322" t="e">
        <f t="shared" si="32"/>
        <v>#DIV/0!</v>
      </c>
      <c r="L58" s="322" t="e">
        <f t="shared" si="33"/>
        <v>#DIV/0!</v>
      </c>
      <c r="M58" s="398" t="e">
        <f t="shared" si="34"/>
        <v>#DIV/0!</v>
      </c>
      <c r="N58" s="393">
        <f t="shared" si="45"/>
        <v>-0.4490983129726584</v>
      </c>
      <c r="O58" s="394">
        <f t="shared" si="46"/>
        <v>-0.11466207203201403</v>
      </c>
      <c r="P58" s="385">
        <f t="shared" si="47"/>
        <v>-0.16831544563695736</v>
      </c>
      <c r="R58" s="400"/>
      <c r="S58" s="368"/>
      <c r="T58" s="373"/>
      <c r="U58" s="19"/>
      <c r="V58" s="119"/>
      <c r="W58" s="374"/>
      <c r="X58" s="344" t="e">
        <f t="shared" si="35"/>
        <v>#DIV/0!</v>
      </c>
      <c r="Y58" s="322" t="e">
        <f t="shared" si="36"/>
        <v>#DIV/0!</v>
      </c>
      <c r="Z58" s="398" t="e">
        <f t="shared" si="37"/>
        <v>#DIV/0!</v>
      </c>
      <c r="AA58" s="322" t="e">
        <f t="shared" si="38"/>
        <v>#DIV/0!</v>
      </c>
      <c r="AB58" s="322" t="e">
        <f t="shared" si="39"/>
        <v>#DIV/0!</v>
      </c>
      <c r="AC58" s="398" t="e">
        <f t="shared" si="40"/>
        <v>#DIV/0!</v>
      </c>
      <c r="AE58" s="393" t="e">
        <f t="shared" si="41"/>
        <v>#DIV/0!</v>
      </c>
      <c r="AF58" s="394" t="e">
        <f t="shared" si="42"/>
        <v>#DIV/0!</v>
      </c>
      <c r="AG58" s="385" t="e">
        <f t="shared" si="43"/>
        <v>#DIV/0!</v>
      </c>
      <c r="AI58" s="27">
        <f t="shared" si="48"/>
        <v>0</v>
      </c>
      <c r="AJ58" s="28">
        <f t="shared" si="49"/>
        <v>0</v>
      </c>
      <c r="AK58" s="401">
        <f t="shared" si="50"/>
        <v>0</v>
      </c>
      <c r="AL58" s="28">
        <f t="shared" ref="AL58" si="54">(U58/E58)*10</f>
        <v>0</v>
      </c>
      <c r="AM58" s="28">
        <f t="shared" ref="AM58" si="55">(V58/F58)*10</f>
        <v>0</v>
      </c>
      <c r="AN58" s="401">
        <f t="shared" ref="AN58" si="56">(W58/G58)*10</f>
        <v>0</v>
      </c>
      <c r="AO58" s="383" t="e">
        <f t="shared" si="51"/>
        <v>#DIV/0!</v>
      </c>
      <c r="AP58" s="384" t="e">
        <f t="shared" si="52"/>
        <v>#DIV/0!</v>
      </c>
      <c r="AQ58" s="385" t="e">
        <f t="shared" si="53"/>
        <v>#DIV/0!</v>
      </c>
    </row>
    <row r="59" spans="1:43" ht="19.5" customHeight="1">
      <c r="A59" s="8" t="s">
        <v>233</v>
      </c>
      <c r="B59" s="19">
        <v>4.7300000000000004</v>
      </c>
      <c r="C59" s="370">
        <v>70.03</v>
      </c>
      <c r="D59" s="374">
        <v>74.760000000000005</v>
      </c>
      <c r="E59" s="19">
        <v>64.699999999999989</v>
      </c>
      <c r="F59" s="368">
        <v>70.339999999999989</v>
      </c>
      <c r="G59" s="376">
        <v>135.03999999999996</v>
      </c>
      <c r="H59" s="344" t="e">
        <f t="shared" si="29"/>
        <v>#DIV/0!</v>
      </c>
      <c r="I59" s="322" t="e">
        <f t="shared" si="30"/>
        <v>#DIV/0!</v>
      </c>
      <c r="J59" s="398" t="e">
        <f t="shared" si="31"/>
        <v>#DIV/0!</v>
      </c>
      <c r="K59" s="322" t="e">
        <f t="shared" si="32"/>
        <v>#DIV/0!</v>
      </c>
      <c r="L59" s="322" t="e">
        <f t="shared" si="33"/>
        <v>#DIV/0!</v>
      </c>
      <c r="M59" s="398" t="e">
        <f t="shared" si="34"/>
        <v>#DIV/0!</v>
      </c>
      <c r="N59" s="393">
        <f t="shared" si="45"/>
        <v>12.678646934460884</v>
      </c>
      <c r="O59" s="394">
        <f t="shared" si="46"/>
        <v>4.4266742824502076E-3</v>
      </c>
      <c r="P59" s="385">
        <f t="shared" si="47"/>
        <v>0.80631353665061467</v>
      </c>
      <c r="R59" s="400"/>
      <c r="S59" s="368"/>
      <c r="T59" s="373"/>
      <c r="U59" s="19"/>
      <c r="V59" s="119"/>
      <c r="W59" s="374"/>
      <c r="X59" s="344" t="e">
        <f t="shared" si="35"/>
        <v>#DIV/0!</v>
      </c>
      <c r="Y59" s="322" t="e">
        <f t="shared" si="36"/>
        <v>#DIV/0!</v>
      </c>
      <c r="Z59" s="398" t="e">
        <f t="shared" si="37"/>
        <v>#DIV/0!</v>
      </c>
      <c r="AA59" s="322" t="e">
        <f t="shared" si="38"/>
        <v>#DIV/0!</v>
      </c>
      <c r="AB59" s="322" t="e">
        <f t="shared" si="39"/>
        <v>#DIV/0!</v>
      </c>
      <c r="AC59" s="398" t="e">
        <f t="shared" si="40"/>
        <v>#DIV/0!</v>
      </c>
      <c r="AE59" s="393" t="e">
        <f t="shared" si="41"/>
        <v>#DIV/0!</v>
      </c>
      <c r="AF59" s="394" t="e">
        <f t="shared" si="42"/>
        <v>#DIV/0!</v>
      </c>
      <c r="AG59" s="385" t="e">
        <f t="shared" si="43"/>
        <v>#DIV/0!</v>
      </c>
      <c r="AI59" s="27">
        <f t="shared" si="48"/>
        <v>0</v>
      </c>
      <c r="AJ59" s="28">
        <f t="shared" si="49"/>
        <v>0</v>
      </c>
      <c r="AK59" s="401">
        <f t="shared" si="50"/>
        <v>0</v>
      </c>
      <c r="AL59" s="28">
        <f t="shared" ref="AL59" si="57">(U59/E59)*10</f>
        <v>0</v>
      </c>
      <c r="AM59" s="28">
        <f t="shared" ref="AM59" si="58">(V59/F59)*10</f>
        <v>0</v>
      </c>
      <c r="AN59" s="401">
        <f t="shared" ref="AN59" si="59">(W59/G59)*10</f>
        <v>0</v>
      </c>
      <c r="AO59" s="383" t="e">
        <f t="shared" si="51"/>
        <v>#DIV/0!</v>
      </c>
      <c r="AP59" s="384" t="e">
        <f t="shared" si="52"/>
        <v>#DIV/0!</v>
      </c>
      <c r="AQ59" s="385" t="e">
        <f t="shared" si="53"/>
        <v>#DIV/0!</v>
      </c>
    </row>
    <row r="60" spans="1:43" ht="19.5" customHeight="1">
      <c r="A60" s="8" t="s">
        <v>234</v>
      </c>
      <c r="B60" s="19">
        <v>31.73</v>
      </c>
      <c r="C60" s="370">
        <v>151.13999999999999</v>
      </c>
      <c r="D60" s="374">
        <v>182.86999999999998</v>
      </c>
      <c r="E60" s="19">
        <v>4.59</v>
      </c>
      <c r="F60" s="368">
        <v>91.240000000000009</v>
      </c>
      <c r="G60" s="376">
        <v>95.830000000000013</v>
      </c>
      <c r="H60" s="344" t="e">
        <f t="shared" si="29"/>
        <v>#DIV/0!</v>
      </c>
      <c r="I60" s="322" t="e">
        <f t="shared" si="30"/>
        <v>#DIV/0!</v>
      </c>
      <c r="J60" s="398" t="e">
        <f t="shared" si="31"/>
        <v>#DIV/0!</v>
      </c>
      <c r="K60" s="322" t="e">
        <f t="shared" si="32"/>
        <v>#DIV/0!</v>
      </c>
      <c r="L60" s="322" t="e">
        <f t="shared" si="33"/>
        <v>#DIV/0!</v>
      </c>
      <c r="M60" s="398" t="e">
        <f t="shared" si="34"/>
        <v>#DIV/0!</v>
      </c>
      <c r="N60" s="393">
        <f t="shared" si="45"/>
        <v>-0.85534194768358018</v>
      </c>
      <c r="O60" s="394">
        <f t="shared" si="46"/>
        <v>-0.39632129151779794</v>
      </c>
      <c r="P60" s="385">
        <f t="shared" si="47"/>
        <v>-0.47596653360310587</v>
      </c>
      <c r="R60" s="400"/>
      <c r="S60" s="368"/>
      <c r="T60" s="373"/>
      <c r="U60" s="19"/>
      <c r="V60" s="119"/>
      <c r="W60" s="374"/>
      <c r="X60" s="344" t="e">
        <f t="shared" si="35"/>
        <v>#DIV/0!</v>
      </c>
      <c r="Y60" s="322" t="e">
        <f t="shared" si="36"/>
        <v>#DIV/0!</v>
      </c>
      <c r="Z60" s="398" t="e">
        <f t="shared" si="37"/>
        <v>#DIV/0!</v>
      </c>
      <c r="AA60" s="322" t="e">
        <f t="shared" si="38"/>
        <v>#DIV/0!</v>
      </c>
      <c r="AB60" s="322" t="e">
        <f t="shared" si="39"/>
        <v>#DIV/0!</v>
      </c>
      <c r="AC60" s="398" t="e">
        <f t="shared" si="40"/>
        <v>#DIV/0!</v>
      </c>
      <c r="AE60" s="393" t="e">
        <f t="shared" si="41"/>
        <v>#DIV/0!</v>
      </c>
      <c r="AF60" s="394" t="e">
        <f t="shared" si="42"/>
        <v>#DIV/0!</v>
      </c>
      <c r="AG60" s="385" t="e">
        <f t="shared" si="43"/>
        <v>#DIV/0!</v>
      </c>
      <c r="AI60" s="27">
        <f t="shared" si="48"/>
        <v>0</v>
      </c>
      <c r="AJ60" s="28">
        <f t="shared" si="49"/>
        <v>0</v>
      </c>
      <c r="AK60" s="401">
        <f t="shared" si="50"/>
        <v>0</v>
      </c>
      <c r="AL60" s="28">
        <f t="shared" si="27"/>
        <v>0</v>
      </c>
      <c r="AM60" s="28">
        <f t="shared" si="27"/>
        <v>0</v>
      </c>
      <c r="AN60" s="401">
        <f t="shared" si="27"/>
        <v>0</v>
      </c>
      <c r="AO60" s="383" t="e">
        <f t="shared" si="51"/>
        <v>#DIV/0!</v>
      </c>
      <c r="AP60" s="384" t="e">
        <f t="shared" si="52"/>
        <v>#DIV/0!</v>
      </c>
      <c r="AQ60" s="385" t="e">
        <f t="shared" si="53"/>
        <v>#DIV/0!</v>
      </c>
    </row>
    <row r="61" spans="1:43" ht="19.5" customHeight="1">
      <c r="A61" s="8" t="s">
        <v>250</v>
      </c>
      <c r="B61" s="19">
        <v>6.5100000000000007</v>
      </c>
      <c r="C61" s="370">
        <v>91.899999999999991</v>
      </c>
      <c r="D61" s="374">
        <v>98.41</v>
      </c>
      <c r="E61" s="19">
        <v>8.0100000000000016</v>
      </c>
      <c r="F61" s="368">
        <v>80.42</v>
      </c>
      <c r="G61" s="376">
        <v>88.43</v>
      </c>
      <c r="H61" s="344" t="e">
        <f t="shared" si="29"/>
        <v>#DIV/0!</v>
      </c>
      <c r="I61" s="322" t="e">
        <f t="shared" si="30"/>
        <v>#DIV/0!</v>
      </c>
      <c r="J61" s="398" t="e">
        <f t="shared" si="31"/>
        <v>#DIV/0!</v>
      </c>
      <c r="K61" s="322" t="e">
        <f t="shared" si="32"/>
        <v>#DIV/0!</v>
      </c>
      <c r="L61" s="322" t="e">
        <f t="shared" si="33"/>
        <v>#DIV/0!</v>
      </c>
      <c r="M61" s="398" t="e">
        <f t="shared" si="34"/>
        <v>#DIV/0!</v>
      </c>
      <c r="N61" s="393">
        <f t="shared" si="45"/>
        <v>0.23041474654377891</v>
      </c>
      <c r="O61" s="394">
        <f t="shared" si="46"/>
        <v>-0.12491838955386279</v>
      </c>
      <c r="P61" s="385">
        <f t="shared" si="47"/>
        <v>-0.101412458083528</v>
      </c>
      <c r="R61" s="400"/>
      <c r="S61" s="368"/>
      <c r="T61" s="373"/>
      <c r="U61" s="19"/>
      <c r="V61" s="119"/>
      <c r="W61" s="374"/>
      <c r="X61" s="344" t="e">
        <f t="shared" si="35"/>
        <v>#DIV/0!</v>
      </c>
      <c r="Y61" s="322" t="e">
        <f t="shared" si="36"/>
        <v>#DIV/0!</v>
      </c>
      <c r="Z61" s="398" t="e">
        <f t="shared" si="37"/>
        <v>#DIV/0!</v>
      </c>
      <c r="AA61" s="322" t="e">
        <f t="shared" si="38"/>
        <v>#DIV/0!</v>
      </c>
      <c r="AB61" s="322" t="e">
        <f t="shared" si="39"/>
        <v>#DIV/0!</v>
      </c>
      <c r="AC61" s="398" t="e">
        <f t="shared" si="40"/>
        <v>#DIV/0!</v>
      </c>
      <c r="AE61" s="393" t="e">
        <f t="shared" si="26"/>
        <v>#DIV/0!</v>
      </c>
      <c r="AF61" s="394" t="e">
        <f t="shared" si="26"/>
        <v>#DIV/0!</v>
      </c>
      <c r="AG61" s="385" t="e">
        <f t="shared" si="26"/>
        <v>#DIV/0!</v>
      </c>
      <c r="AI61" s="27">
        <f t="shared" si="48"/>
        <v>0</v>
      </c>
      <c r="AJ61" s="28">
        <f t="shared" si="49"/>
        <v>0</v>
      </c>
      <c r="AK61" s="401">
        <f t="shared" si="50"/>
        <v>0</v>
      </c>
      <c r="AL61" s="28">
        <f t="shared" si="27"/>
        <v>0</v>
      </c>
      <c r="AM61" s="28">
        <f t="shared" si="27"/>
        <v>0</v>
      </c>
      <c r="AN61" s="401">
        <f t="shared" si="27"/>
        <v>0</v>
      </c>
      <c r="AO61" s="383" t="e">
        <f t="shared" si="51"/>
        <v>#DIV/0!</v>
      </c>
      <c r="AP61" s="384" t="e">
        <f t="shared" si="52"/>
        <v>#DIV/0!</v>
      </c>
      <c r="AQ61" s="385" t="e">
        <f t="shared" si="53"/>
        <v>#DIV/0!</v>
      </c>
    </row>
    <row r="62" spans="1:43" ht="19.5" customHeight="1" thickBot="1">
      <c r="A62" s="8" t="s">
        <v>17</v>
      </c>
      <c r="B62" s="19"/>
      <c r="C62" s="123"/>
      <c r="D62" s="435"/>
      <c r="E62" s="19"/>
      <c r="F62" s="123"/>
      <c r="G62" s="435"/>
      <c r="H62" s="344" t="e">
        <f t="shared" si="29"/>
        <v>#DIV/0!</v>
      </c>
      <c r="I62" s="322" t="e">
        <f t="shared" si="30"/>
        <v>#DIV/0!</v>
      </c>
      <c r="J62" s="398" t="e">
        <f t="shared" si="31"/>
        <v>#DIV/0!</v>
      </c>
      <c r="K62" s="322" t="e">
        <f t="shared" si="32"/>
        <v>#DIV/0!</v>
      </c>
      <c r="L62" s="322" t="e">
        <f t="shared" si="33"/>
        <v>#DIV/0!</v>
      </c>
      <c r="M62" s="398" t="e">
        <f t="shared" si="34"/>
        <v>#DIV/0!</v>
      </c>
      <c r="N62" s="395" t="e">
        <f t="shared" si="25"/>
        <v>#DIV/0!</v>
      </c>
      <c r="O62" s="396" t="e">
        <f t="shared" si="25"/>
        <v>#DIV/0!</v>
      </c>
      <c r="P62" s="387" t="e">
        <f t="shared" si="25"/>
        <v>#DIV/0!</v>
      </c>
      <c r="R62" s="19">
        <f t="shared" ref="R62:W62" si="60">R63-SUM(R40:R61)</f>
        <v>0</v>
      </c>
      <c r="S62" s="119">
        <f t="shared" si="60"/>
        <v>0</v>
      </c>
      <c r="T62" s="374">
        <f t="shared" si="60"/>
        <v>0</v>
      </c>
      <c r="U62" s="119">
        <f t="shared" si="60"/>
        <v>0</v>
      </c>
      <c r="V62" s="123">
        <f t="shared" si="60"/>
        <v>0</v>
      </c>
      <c r="W62" s="375">
        <f t="shared" si="60"/>
        <v>0</v>
      </c>
      <c r="X62" s="344" t="e">
        <f t="shared" si="35"/>
        <v>#DIV/0!</v>
      </c>
      <c r="Y62" s="322" t="e">
        <f t="shared" si="36"/>
        <v>#DIV/0!</v>
      </c>
      <c r="Z62" s="398" t="e">
        <f t="shared" si="37"/>
        <v>#DIV/0!</v>
      </c>
      <c r="AA62" s="322" t="e">
        <f t="shared" si="38"/>
        <v>#DIV/0!</v>
      </c>
      <c r="AB62" s="322" t="e">
        <f t="shared" si="39"/>
        <v>#DIV/0!</v>
      </c>
      <c r="AC62" s="398" t="e">
        <f t="shared" si="40"/>
        <v>#DIV/0!</v>
      </c>
      <c r="AE62" s="395" t="e">
        <f t="shared" si="26"/>
        <v>#DIV/0!</v>
      </c>
      <c r="AF62" s="396" t="e">
        <f t="shared" si="26"/>
        <v>#DIV/0!</v>
      </c>
      <c r="AG62" s="387" t="e">
        <f t="shared" si="26"/>
        <v>#DIV/0!</v>
      </c>
      <c r="AI62" s="27" t="e">
        <f t="shared" si="27"/>
        <v>#DIV/0!</v>
      </c>
      <c r="AJ62" s="28" t="e">
        <f t="shared" si="27"/>
        <v>#DIV/0!</v>
      </c>
      <c r="AK62" s="401" t="e">
        <f t="shared" si="27"/>
        <v>#DIV/0!</v>
      </c>
      <c r="AL62" s="28" t="e">
        <f t="shared" si="27"/>
        <v>#DIV/0!</v>
      </c>
      <c r="AM62" s="28" t="e">
        <f t="shared" si="27"/>
        <v>#DIV/0!</v>
      </c>
      <c r="AN62" s="401" t="e">
        <f t="shared" si="27"/>
        <v>#DIV/0!</v>
      </c>
      <c r="AO62" s="386" t="e">
        <f t="shared" si="44"/>
        <v>#DIV/0!</v>
      </c>
      <c r="AP62" s="384" t="e">
        <f t="shared" si="44"/>
        <v>#DIV/0!</v>
      </c>
      <c r="AQ62" s="385" t="e">
        <f t="shared" si="44"/>
        <v>#DIV/0!</v>
      </c>
    </row>
    <row r="63" spans="1:43" ht="25.5" customHeight="1" thickBot="1">
      <c r="A63" s="12" t="s">
        <v>18</v>
      </c>
      <c r="B63" s="17"/>
      <c r="C63" s="371"/>
      <c r="D63" s="18"/>
      <c r="E63" s="17"/>
      <c r="F63" s="372"/>
      <c r="G63" s="377"/>
      <c r="H63" s="333" t="e">
        <f t="shared" ref="H63:M63" si="61">SUM(H40:H62)</f>
        <v>#DIV/0!</v>
      </c>
      <c r="I63" s="337" t="e">
        <f t="shared" si="61"/>
        <v>#DIV/0!</v>
      </c>
      <c r="J63" s="334" t="e">
        <f t="shared" si="61"/>
        <v>#DIV/0!</v>
      </c>
      <c r="K63" s="337" t="e">
        <f t="shared" si="61"/>
        <v>#DIV/0!</v>
      </c>
      <c r="L63" s="337" t="e">
        <f t="shared" si="61"/>
        <v>#DIV/0!</v>
      </c>
      <c r="M63" s="334" t="e">
        <f t="shared" si="61"/>
        <v>#DIV/0!</v>
      </c>
      <c r="N63" s="388" t="e">
        <f t="shared" si="25"/>
        <v>#DIV/0!</v>
      </c>
      <c r="O63" s="389" t="e">
        <f t="shared" si="25"/>
        <v>#DIV/0!</v>
      </c>
      <c r="P63" s="390" t="e">
        <f t="shared" si="25"/>
        <v>#DIV/0!</v>
      </c>
      <c r="R63" s="17"/>
      <c r="S63" s="371"/>
      <c r="T63" s="18"/>
      <c r="U63" s="17"/>
      <c r="V63" s="372"/>
      <c r="W63" s="377"/>
      <c r="X63" s="333" t="e">
        <f t="shared" ref="X63:AC63" si="62">SUM(X40:X62)</f>
        <v>#DIV/0!</v>
      </c>
      <c r="Y63" s="337" t="e">
        <f t="shared" si="62"/>
        <v>#DIV/0!</v>
      </c>
      <c r="Z63" s="334" t="e">
        <f t="shared" si="62"/>
        <v>#DIV/0!</v>
      </c>
      <c r="AA63" s="337" t="e">
        <f t="shared" si="62"/>
        <v>#DIV/0!</v>
      </c>
      <c r="AB63" s="337" t="e">
        <f t="shared" si="62"/>
        <v>#DIV/0!</v>
      </c>
      <c r="AC63" s="334" t="e">
        <f t="shared" si="62"/>
        <v>#DIV/0!</v>
      </c>
      <c r="AE63" s="388" t="e">
        <f t="shared" si="26"/>
        <v>#DIV/0!</v>
      </c>
      <c r="AF63" s="389" t="e">
        <f t="shared" si="26"/>
        <v>#DIV/0!</v>
      </c>
      <c r="AG63" s="390" t="e">
        <f t="shared" si="26"/>
        <v>#DIV/0!</v>
      </c>
      <c r="AI63" s="402" t="e">
        <f t="shared" si="27"/>
        <v>#DIV/0!</v>
      </c>
      <c r="AJ63" s="403" t="e">
        <f t="shared" si="27"/>
        <v>#DIV/0!</v>
      </c>
      <c r="AK63" s="404" t="e">
        <f t="shared" si="27"/>
        <v>#DIV/0!</v>
      </c>
      <c r="AL63" s="403" t="e">
        <f t="shared" si="27"/>
        <v>#DIV/0!</v>
      </c>
      <c r="AM63" s="403" t="e">
        <f t="shared" si="27"/>
        <v>#DIV/0!</v>
      </c>
      <c r="AN63" s="404" t="e">
        <f t="shared" si="27"/>
        <v>#DIV/0!</v>
      </c>
      <c r="AO63" s="388" t="e">
        <f t="shared" si="44"/>
        <v>#DIV/0!</v>
      </c>
      <c r="AP63" s="389" t="e">
        <f t="shared" si="44"/>
        <v>#DIV/0!</v>
      </c>
      <c r="AQ63" s="390" t="e">
        <f t="shared" si="44"/>
        <v>#DIV/0!</v>
      </c>
    </row>
    <row r="64" spans="1:43" ht="20.100000000000001" customHeight="1"/>
    <row r="65" spans="1:43" ht="20.100000000000001" customHeight="1" thickBot="1"/>
    <row r="66" spans="1:43" ht="15" customHeight="1">
      <c r="A66" s="494" t="s">
        <v>15</v>
      </c>
      <c r="B66" s="440" t="s">
        <v>132</v>
      </c>
      <c r="C66" s="503"/>
      <c r="D66" s="503"/>
      <c r="E66" s="503"/>
      <c r="F66" s="503"/>
      <c r="G66" s="526"/>
      <c r="H66" s="504" t="s">
        <v>134</v>
      </c>
      <c r="I66" s="503"/>
      <c r="J66" s="503"/>
      <c r="K66" s="503"/>
      <c r="L66" s="503"/>
      <c r="M66" s="526"/>
      <c r="N66" s="527" t="s">
        <v>152</v>
      </c>
      <c r="O66" s="497"/>
      <c r="P66" s="528"/>
      <c r="R66" s="504" t="s">
        <v>133</v>
      </c>
      <c r="S66" s="503"/>
      <c r="T66" s="503"/>
      <c r="U66" s="503"/>
      <c r="V66" s="503"/>
      <c r="W66" s="526"/>
      <c r="X66" s="503" t="s">
        <v>135</v>
      </c>
      <c r="Y66" s="503"/>
      <c r="Z66" s="503"/>
      <c r="AA66" s="503"/>
      <c r="AB66" s="503"/>
      <c r="AC66" s="441"/>
      <c r="AE66" s="497" t="s">
        <v>152</v>
      </c>
      <c r="AF66" s="497"/>
      <c r="AG66" s="497"/>
      <c r="AI66" s="487" t="s">
        <v>138</v>
      </c>
      <c r="AJ66" s="486"/>
      <c r="AK66" s="486"/>
      <c r="AL66" s="486"/>
      <c r="AM66" s="486"/>
      <c r="AN66" s="485"/>
      <c r="AO66" s="497" t="s">
        <v>152</v>
      </c>
      <c r="AP66" s="497"/>
      <c r="AQ66" s="497"/>
    </row>
    <row r="67" spans="1:43" ht="15" customHeight="1">
      <c r="A67" s="495"/>
      <c r="B67" s="525" t="str">
        <f>B38</f>
        <v>jan-ago 2025</v>
      </c>
      <c r="C67" s="499"/>
      <c r="D67" s="500"/>
      <c r="E67" s="532" t="str">
        <f>E38</f>
        <v>jan-ago 2026</v>
      </c>
      <c r="F67" s="507"/>
      <c r="G67" s="531"/>
      <c r="H67" s="533" t="str">
        <f>B67</f>
        <v>jan-ago 2025</v>
      </c>
      <c r="I67" s="499"/>
      <c r="J67" s="500"/>
      <c r="K67" s="525" t="str">
        <f>E67</f>
        <v>jan-ago 2026</v>
      </c>
      <c r="L67" s="499"/>
      <c r="M67" s="500"/>
      <c r="N67" s="505" t="s">
        <v>136</v>
      </c>
      <c r="O67" s="499"/>
      <c r="P67" s="509"/>
      <c r="R67" s="529" t="str">
        <f>H67</f>
        <v>jan-ago 2025</v>
      </c>
      <c r="S67" s="499"/>
      <c r="T67" s="500"/>
      <c r="U67" s="530" t="str">
        <f>K67</f>
        <v>jan-ago 2026</v>
      </c>
      <c r="V67" s="507"/>
      <c r="W67" s="531"/>
      <c r="X67" s="533" t="str">
        <f>R67</f>
        <v>jan-ago 2025</v>
      </c>
      <c r="Y67" s="499"/>
      <c r="Z67" s="500"/>
      <c r="AA67" s="525" t="str">
        <f>U67</f>
        <v>jan-ago 2026</v>
      </c>
      <c r="AB67" s="499"/>
      <c r="AC67" s="509"/>
      <c r="AE67" s="498" t="s">
        <v>137</v>
      </c>
      <c r="AF67" s="499"/>
      <c r="AG67" s="509"/>
      <c r="AI67" s="521" t="str">
        <f>X67</f>
        <v>jan-ago 2025</v>
      </c>
      <c r="AJ67" s="522"/>
      <c r="AK67" s="524"/>
      <c r="AL67" s="523" t="str">
        <f>AA67</f>
        <v>jan-ago 2026</v>
      </c>
      <c r="AM67" s="522"/>
      <c r="AN67" s="524"/>
      <c r="AO67" s="499" t="s">
        <v>138</v>
      </c>
      <c r="AP67" s="499"/>
      <c r="AQ67" s="509"/>
    </row>
    <row r="68" spans="1:43" ht="19.5" customHeight="1" thickBot="1">
      <c r="A68" s="496"/>
      <c r="B68" s="99" t="s">
        <v>29</v>
      </c>
      <c r="C68" s="135" t="s">
        <v>30</v>
      </c>
      <c r="D68" s="263" t="s">
        <v>12</v>
      </c>
      <c r="E68" s="159" t="s">
        <v>29</v>
      </c>
      <c r="F68" s="352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1" t="s">
        <v>29</v>
      </c>
      <c r="V68" s="352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6" t="s">
        <v>29</v>
      </c>
      <c r="AJ68" s="135" t="s">
        <v>30</v>
      </c>
      <c r="AK68" s="263" t="s">
        <v>12</v>
      </c>
      <c r="AL68" s="407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167</v>
      </c>
      <c r="B69" s="39">
        <v>5303.6900000000014</v>
      </c>
      <c r="C69" s="369">
        <v>236099.20000000007</v>
      </c>
      <c r="D69" s="374">
        <v>241402.89000000007</v>
      </c>
      <c r="E69" s="39">
        <v>4199.3100000000004</v>
      </c>
      <c r="F69" s="378">
        <v>243797.12999999998</v>
      </c>
      <c r="G69" s="376">
        <v>247996.43999999997</v>
      </c>
      <c r="H69" s="344">
        <f t="shared" ref="H69:H96" si="63">B69/$B$97</f>
        <v>0.12511379203051221</v>
      </c>
      <c r="I69" s="322">
        <f t="shared" ref="I69:I96" si="64">C69/$C$97</f>
        <v>0.50822065297771157</v>
      </c>
      <c r="J69" s="397">
        <f t="shared" ref="J69:J96" si="65">D69/$D$97</f>
        <v>0.47618551563182537</v>
      </c>
      <c r="K69" s="322">
        <f t="shared" ref="K69:K96" si="66">E69/$E$97</f>
        <v>0.11592266135911287</v>
      </c>
      <c r="L69" s="322">
        <f t="shared" ref="L69:L96" si="67">F69/$F$97</f>
        <v>0.54965911827912894</v>
      </c>
      <c r="M69" s="398">
        <f t="shared" ref="M69:M96" si="68">G69/$G$97</f>
        <v>0.51690961732694229</v>
      </c>
      <c r="N69" s="391">
        <f t="shared" ref="N69:P97" si="69">(E69-B69)/B69</f>
        <v>-0.20822861064654999</v>
      </c>
      <c r="O69" s="392">
        <f t="shared" si="69"/>
        <v>3.2604642455374283E-2</v>
      </c>
      <c r="P69" s="381">
        <f t="shared" si="69"/>
        <v>2.7313467539679823E-2</v>
      </c>
      <c r="R69" s="400">
        <v>534.3549999999999</v>
      </c>
      <c r="S69" s="368">
        <v>22232.032999999999</v>
      </c>
      <c r="T69" s="373">
        <v>22766.387999999999</v>
      </c>
      <c r="U69" s="39">
        <v>532.09100000000001</v>
      </c>
      <c r="V69" s="112">
        <v>22972.760000000002</v>
      </c>
      <c r="W69" s="379">
        <v>23504.851000000002</v>
      </c>
      <c r="X69" s="344">
        <f t="shared" ref="X69:X96" si="70">R69/$R$97</f>
        <v>8.0764272100576892E-2</v>
      </c>
      <c r="Y69" s="322">
        <f t="shared" ref="Y69:Y96" si="71">S69/$S$97</f>
        <v>0.39041044014128418</v>
      </c>
      <c r="Z69" s="397">
        <f t="shared" ref="Z69:Z96" si="72">T69/$T$97</f>
        <v>0.35817882434611009</v>
      </c>
      <c r="AA69" s="322">
        <f t="shared" ref="AA69:AA96" si="73">U69/$U$97</f>
        <v>8.4783502040112604E-2</v>
      </c>
      <c r="AB69" s="322">
        <f t="shared" ref="AB69:AB96" si="74">V69/$V$97</f>
        <v>0.43153259840846542</v>
      </c>
      <c r="AC69" s="398">
        <f t="shared" ref="AC69:AC96" si="75">W69/$W$97</f>
        <v>0.39496541842016109</v>
      </c>
      <c r="AE69" s="391">
        <f t="shared" ref="AE69:AG97" si="76">(U69-R69)/R69</f>
        <v>-4.2368837196244012E-3</v>
      </c>
      <c r="AF69" s="392">
        <f t="shared" si="76"/>
        <v>3.331800560029767E-2</v>
      </c>
      <c r="AG69" s="381">
        <f t="shared" si="76"/>
        <v>3.2436546368269023E-2</v>
      </c>
      <c r="AI69" s="27">
        <f t="shared" ref="AI69:AN97" si="77">(R69/B69)*10</f>
        <v>1.0075155222118934</v>
      </c>
      <c r="AJ69" s="28">
        <f t="shared" si="77"/>
        <v>0.9416394888250359</v>
      </c>
      <c r="AK69" s="405">
        <f t="shared" si="77"/>
        <v>0.94308680397322475</v>
      </c>
      <c r="AL69" s="28">
        <f t="shared" si="77"/>
        <v>1.2670914983652075</v>
      </c>
      <c r="AM69" s="28">
        <f t="shared" si="77"/>
        <v>0.94229000973063148</v>
      </c>
      <c r="AN69" s="401">
        <f t="shared" si="77"/>
        <v>0.94778985537050464</v>
      </c>
      <c r="AO69" s="382">
        <f t="shared" ref="AO69:AQ76" si="78">(AL69-AI69)/AI69</f>
        <v>0.25763967941996818</v>
      </c>
      <c r="AP69" s="380">
        <f t="shared" si="78"/>
        <v>6.9083859939571659E-4</v>
      </c>
      <c r="AQ69" s="381">
        <f t="shared" si="78"/>
        <v>4.9868701136161946E-3</v>
      </c>
    </row>
    <row r="70" spans="1:43" ht="19.5" customHeight="1">
      <c r="A70" s="8" t="s">
        <v>166</v>
      </c>
      <c r="B70" s="19">
        <v>7493.57</v>
      </c>
      <c r="C70" s="370">
        <v>33312.69</v>
      </c>
      <c r="D70" s="374">
        <v>40806.26</v>
      </c>
      <c r="E70" s="19">
        <v>6458.7800000000016</v>
      </c>
      <c r="F70" s="368">
        <v>31673.960000000006</v>
      </c>
      <c r="G70" s="376">
        <v>38132.740000000005</v>
      </c>
      <c r="H70" s="344">
        <f t="shared" si="63"/>
        <v>0.17677295591297473</v>
      </c>
      <c r="I70" s="322">
        <f t="shared" si="64"/>
        <v>7.1707981493558975E-2</v>
      </c>
      <c r="J70" s="398">
        <f t="shared" si="65"/>
        <v>8.0493443798897044E-2</v>
      </c>
      <c r="K70" s="322">
        <f t="shared" si="66"/>
        <v>0.17829571208913159</v>
      </c>
      <c r="L70" s="322">
        <f t="shared" si="67"/>
        <v>7.1411344858770098E-2</v>
      </c>
      <c r="M70" s="398">
        <f t="shared" si="68"/>
        <v>7.948170562862833E-2</v>
      </c>
      <c r="N70" s="393">
        <f t="shared" si="69"/>
        <v>-0.13809038949392588</v>
      </c>
      <c r="O70" s="394">
        <f t="shared" si="69"/>
        <v>-4.9192364831540047E-2</v>
      </c>
      <c r="P70" s="385">
        <f t="shared" si="69"/>
        <v>-6.5517398556005788E-2</v>
      </c>
      <c r="R70" s="400">
        <v>1354.9160000000002</v>
      </c>
      <c r="S70" s="368">
        <v>6132.0709999999999</v>
      </c>
      <c r="T70" s="373">
        <v>7486.9870000000001</v>
      </c>
      <c r="U70" s="19">
        <v>1263.2890000000002</v>
      </c>
      <c r="V70" s="119">
        <v>5834.7650000000003</v>
      </c>
      <c r="W70" s="374">
        <v>7098.0540000000001</v>
      </c>
      <c r="X70" s="344">
        <f t="shared" si="70"/>
        <v>0.20478671388388858</v>
      </c>
      <c r="Y70" s="322">
        <f t="shared" si="71"/>
        <v>0.10768356353589456</v>
      </c>
      <c r="Z70" s="398">
        <f t="shared" si="72"/>
        <v>0.11779120172926026</v>
      </c>
      <c r="AA70" s="322">
        <f t="shared" si="73"/>
        <v>0.20129275914975414</v>
      </c>
      <c r="AB70" s="322">
        <f t="shared" si="74"/>
        <v>0.10960334333152698</v>
      </c>
      <c r="AC70" s="398">
        <f t="shared" si="75"/>
        <v>0.11927265006184884</v>
      </c>
      <c r="AE70" s="393">
        <f t="shared" si="76"/>
        <v>-6.7625594501799335E-2</v>
      </c>
      <c r="AF70" s="394">
        <f t="shared" si="76"/>
        <v>-4.848378304817403E-2</v>
      </c>
      <c r="AG70" s="385">
        <f t="shared" si="76"/>
        <v>-5.194786634463236E-2</v>
      </c>
      <c r="AI70" s="27">
        <f t="shared" si="77"/>
        <v>1.808104815194894</v>
      </c>
      <c r="AJ70" s="28">
        <f t="shared" si="77"/>
        <v>1.8407612834628484</v>
      </c>
      <c r="AK70" s="401">
        <f t="shared" si="77"/>
        <v>1.8347643229249631</v>
      </c>
      <c r="AL70" s="28">
        <f t="shared" si="77"/>
        <v>1.9559251127921988</v>
      </c>
      <c r="AM70" s="28">
        <f t="shared" si="77"/>
        <v>1.8421330960827125</v>
      </c>
      <c r="AN70" s="401">
        <f t="shared" si="77"/>
        <v>1.8614067596506305</v>
      </c>
      <c r="AO70" s="383">
        <f t="shared" si="78"/>
        <v>8.1754274616746406E-2</v>
      </c>
      <c r="AP70" s="384">
        <f t="shared" si="78"/>
        <v>7.4524199970319707E-4</v>
      </c>
      <c r="AQ70" s="385">
        <f t="shared" si="78"/>
        <v>1.4520904070771529E-2</v>
      </c>
    </row>
    <row r="71" spans="1:43" ht="19.5" customHeight="1">
      <c r="A71" s="8" t="s">
        <v>223</v>
      </c>
      <c r="B71" s="19">
        <v>6680.4300000000012</v>
      </c>
      <c r="C71" s="370">
        <v>58077.549999999996</v>
      </c>
      <c r="D71" s="374">
        <v>64757.979999999996</v>
      </c>
      <c r="E71" s="19">
        <v>4375</v>
      </c>
      <c r="F71" s="368">
        <v>46690.76</v>
      </c>
      <c r="G71" s="376">
        <v>51065.760000000002</v>
      </c>
      <c r="H71" s="344">
        <f t="shared" si="63"/>
        <v>0.1575910224191826</v>
      </c>
      <c r="I71" s="322">
        <f t="shared" si="64"/>
        <v>0.12501613891256591</v>
      </c>
      <c r="J71" s="398">
        <f t="shared" si="65"/>
        <v>0.12774002870295142</v>
      </c>
      <c r="K71" s="322">
        <f t="shared" si="66"/>
        <v>0.120772613464145</v>
      </c>
      <c r="L71" s="322">
        <f t="shared" si="67"/>
        <v>0.10526785927866512</v>
      </c>
      <c r="M71" s="398">
        <f t="shared" si="68"/>
        <v>0.10643855395710308</v>
      </c>
      <c r="N71" s="393">
        <f t="shared" si="69"/>
        <v>-0.34510203684493373</v>
      </c>
      <c r="O71" s="394">
        <f t="shared" si="69"/>
        <v>-0.19606181734594511</v>
      </c>
      <c r="P71" s="385">
        <f t="shared" si="69"/>
        <v>-0.21143679898600906</v>
      </c>
      <c r="R71" s="400">
        <v>439.75799999999998</v>
      </c>
      <c r="S71" s="368">
        <v>4258.6690000000008</v>
      </c>
      <c r="T71" s="373">
        <v>4698.4270000000006</v>
      </c>
      <c r="U71" s="19">
        <v>365.07999999999993</v>
      </c>
      <c r="V71" s="119">
        <v>3825.0969999999993</v>
      </c>
      <c r="W71" s="374">
        <v>4190.1769999999997</v>
      </c>
      <c r="X71" s="344">
        <f t="shared" si="70"/>
        <v>6.6466552704485773E-2</v>
      </c>
      <c r="Y71" s="322">
        <f t="shared" si="71"/>
        <v>7.4785281161918155E-2</v>
      </c>
      <c r="Z71" s="398">
        <f t="shared" si="72"/>
        <v>7.3919370043944665E-2</v>
      </c>
      <c r="AA71" s="322">
        <f t="shared" si="73"/>
        <v>5.8171930975724651E-2</v>
      </c>
      <c r="AB71" s="322">
        <f t="shared" si="74"/>
        <v>7.1852665834424137E-2</v>
      </c>
      <c r="AC71" s="398">
        <f t="shared" si="75"/>
        <v>7.0409934190160783E-2</v>
      </c>
      <c r="AE71" s="393">
        <f t="shared" si="76"/>
        <v>-0.16981612614210556</v>
      </c>
      <c r="AF71" s="394">
        <f t="shared" si="76"/>
        <v>-0.10180927421220137</v>
      </c>
      <c r="AG71" s="385">
        <f t="shared" si="76"/>
        <v>-0.10817450180666867</v>
      </c>
      <c r="AI71" s="27">
        <f t="shared" si="77"/>
        <v>0.65827798509976132</v>
      </c>
      <c r="AJ71" s="28">
        <f t="shared" si="77"/>
        <v>0.73327283950511013</v>
      </c>
      <c r="AK71" s="401">
        <f t="shared" si="77"/>
        <v>0.72553637404996274</v>
      </c>
      <c r="AL71" s="28">
        <f t="shared" si="77"/>
        <v>0.83446857142857134</v>
      </c>
      <c r="AM71" s="28">
        <f t="shared" si="77"/>
        <v>0.81924068059718858</v>
      </c>
      <c r="AN71" s="401">
        <f t="shared" si="77"/>
        <v>0.82054531255385199</v>
      </c>
      <c r="AO71" s="383">
        <f t="shared" si="78"/>
        <v>0.26765377289977049</v>
      </c>
      <c r="AP71" s="384">
        <f t="shared" si="78"/>
        <v>0.11723854540978036</v>
      </c>
      <c r="AQ71" s="385">
        <f t="shared" si="78"/>
        <v>0.1309499315293414</v>
      </c>
    </row>
    <row r="72" spans="1:43" ht="19.5" customHeight="1">
      <c r="A72" s="8" t="s">
        <v>169</v>
      </c>
      <c r="B72" s="19">
        <v>2413.1499999999996</v>
      </c>
      <c r="C72" s="370">
        <v>15298.539999999999</v>
      </c>
      <c r="D72" s="374">
        <v>17711.689999999999</v>
      </c>
      <c r="E72" s="19">
        <v>2038.7000000000005</v>
      </c>
      <c r="F72" s="368">
        <v>15042.029999999999</v>
      </c>
      <c r="G72" s="376">
        <v>17080.73</v>
      </c>
      <c r="H72" s="344">
        <f t="shared" si="63"/>
        <v>5.6926092444775311E-2</v>
      </c>
      <c r="I72" s="322">
        <f t="shared" si="64"/>
        <v>3.2931216998641405E-2</v>
      </c>
      <c r="J72" s="398">
        <f t="shared" si="65"/>
        <v>3.4937652301350007E-2</v>
      </c>
      <c r="K72" s="322">
        <f t="shared" si="66"/>
        <v>5.6278657615851997E-2</v>
      </c>
      <c r="L72" s="322">
        <f t="shared" si="67"/>
        <v>3.3913397368247146E-2</v>
      </c>
      <c r="M72" s="398">
        <f t="shared" si="68"/>
        <v>3.5602098191267674E-2</v>
      </c>
      <c r="N72" s="393">
        <f t="shared" si="69"/>
        <v>-0.1551706276029253</v>
      </c>
      <c r="O72" s="394">
        <f t="shared" si="69"/>
        <v>-1.6766959461491111E-2</v>
      </c>
      <c r="P72" s="385">
        <f t="shared" si="69"/>
        <v>-3.5623929732284114E-2</v>
      </c>
      <c r="R72" s="400">
        <v>326.48599999999999</v>
      </c>
      <c r="S72" s="368">
        <v>3003.0349999999994</v>
      </c>
      <c r="T72" s="373">
        <v>3329.5209999999993</v>
      </c>
      <c r="U72" s="19">
        <v>325.44200000000001</v>
      </c>
      <c r="V72" s="119">
        <v>3280.5210000000002</v>
      </c>
      <c r="W72" s="374">
        <v>3605.9630000000002</v>
      </c>
      <c r="X72" s="344">
        <f t="shared" si="70"/>
        <v>4.9346228894702866E-2</v>
      </c>
      <c r="Y72" s="322">
        <f t="shared" si="71"/>
        <v>5.273544781575671E-2</v>
      </c>
      <c r="Z72" s="398">
        <f t="shared" si="72"/>
        <v>5.2382658040251474E-2</v>
      </c>
      <c r="AA72" s="322">
        <f t="shared" si="73"/>
        <v>5.1856002959904092E-2</v>
      </c>
      <c r="AB72" s="322">
        <f t="shared" si="74"/>
        <v>6.1623059278185878E-2</v>
      </c>
      <c r="AC72" s="398">
        <f t="shared" si="75"/>
        <v>6.0593053114976952E-2</v>
      </c>
      <c r="AE72" s="393">
        <f t="shared" ref="AE72:AE73" si="79">(U72-R72)/R72</f>
        <v>-3.1976868839704697E-3</v>
      </c>
      <c r="AF72" s="394">
        <f t="shared" ref="AF72:AF73" si="80">(V72-S72)/S72</f>
        <v>9.2401853458251679E-2</v>
      </c>
      <c r="AG72" s="385">
        <f t="shared" ref="AG72:AG73" si="81">(W72-T72)/T72</f>
        <v>8.3027558618792602E-2</v>
      </c>
      <c r="AI72" s="27">
        <f t="shared" ref="AI72:AI73" si="82">(R72/B72)*10</f>
        <v>1.3529453204318009</v>
      </c>
      <c r="AJ72" s="28">
        <f t="shared" ref="AJ72:AJ73" si="83">(S72/C72)*10</f>
        <v>1.9629552885438739</v>
      </c>
      <c r="AK72" s="401">
        <f t="shared" ref="AK72:AK73" si="84">(T72/D72)*10</f>
        <v>1.8798437642031898</v>
      </c>
      <c r="AL72" s="28">
        <f t="shared" ref="AL72:AL73" si="85">(U72/E72)*10</f>
        <v>1.5963211850689161</v>
      </c>
      <c r="AM72" s="28">
        <f t="shared" ref="AM72:AM73" si="86">(V72/F72)*10</f>
        <v>2.1809031094872173</v>
      </c>
      <c r="AN72" s="401">
        <f t="shared" ref="AN72:AN73" si="87">(W72/G72)*10</f>
        <v>2.1111293252688852</v>
      </c>
      <c r="AO72" s="383">
        <f t="shared" ref="AO72:AO73" si="88">(AL72-AI72)/AI72</f>
        <v>0.17988595766711415</v>
      </c>
      <c r="AP72" s="384">
        <f t="shared" ref="AP72:AP73" si="89">(AM72-AJ72)/AJ72</f>
        <v>0.11103045607575594</v>
      </c>
      <c r="AQ72" s="385">
        <f t="shared" ref="AQ72:AQ73" si="90">(AN72-AK72)/AK72</f>
        <v>0.12303445928323226</v>
      </c>
    </row>
    <row r="73" spans="1:43" ht="19.5" customHeight="1">
      <c r="A73" s="8" t="s">
        <v>224</v>
      </c>
      <c r="B73" s="19">
        <v>1013.5899999999999</v>
      </c>
      <c r="C73" s="370">
        <v>22844.76</v>
      </c>
      <c r="D73" s="374">
        <v>23858.35</v>
      </c>
      <c r="E73" s="19">
        <v>850.93</v>
      </c>
      <c r="F73" s="368">
        <v>29860.36</v>
      </c>
      <c r="G73" s="376">
        <v>30711.29</v>
      </c>
      <c r="H73" s="344">
        <f t="shared" si="63"/>
        <v>2.3910539353583414E-2</v>
      </c>
      <c r="I73" s="322">
        <f t="shared" si="64"/>
        <v>4.9175002898438888E-2</v>
      </c>
      <c r="J73" s="398">
        <f t="shared" si="65"/>
        <v>4.706240549512293E-2</v>
      </c>
      <c r="K73" s="322">
        <f t="shared" si="66"/>
        <v>2.3490066280010265E-2</v>
      </c>
      <c r="L73" s="322">
        <f t="shared" si="67"/>
        <v>6.7322446121893947E-2</v>
      </c>
      <c r="M73" s="398">
        <f t="shared" si="68"/>
        <v>6.4012859061673422E-2</v>
      </c>
      <c r="N73" s="393">
        <f t="shared" si="69"/>
        <v>-0.16047908917807002</v>
      </c>
      <c r="O73" s="394">
        <f t="shared" si="69"/>
        <v>0.3070988708132632</v>
      </c>
      <c r="P73" s="385">
        <f t="shared" si="69"/>
        <v>0.28723444831683675</v>
      </c>
      <c r="R73" s="400">
        <v>117.74399999999999</v>
      </c>
      <c r="S73" s="368">
        <v>2142.9629999999997</v>
      </c>
      <c r="T73" s="373">
        <v>2260.7069999999999</v>
      </c>
      <c r="U73" s="19">
        <v>97.567000000000007</v>
      </c>
      <c r="V73" s="119">
        <v>2975.4759999999997</v>
      </c>
      <c r="W73" s="374">
        <v>3073.0429999999997</v>
      </c>
      <c r="X73" s="344">
        <f t="shared" si="70"/>
        <v>1.7796237434309262E-2</v>
      </c>
      <c r="Y73" s="322">
        <f t="shared" si="71"/>
        <v>3.763196681277356E-2</v>
      </c>
      <c r="Z73" s="398">
        <f t="shared" si="72"/>
        <v>3.5567230754875195E-2</v>
      </c>
      <c r="AA73" s="322">
        <f t="shared" si="73"/>
        <v>1.5546348168917848E-2</v>
      </c>
      <c r="AB73" s="322">
        <f t="shared" si="74"/>
        <v>5.5892931009683941E-2</v>
      </c>
      <c r="AC73" s="398">
        <f t="shared" si="75"/>
        <v>5.163809437967281E-2</v>
      </c>
      <c r="AE73" s="393">
        <f t="shared" si="79"/>
        <v>-0.17136329664356553</v>
      </c>
      <c r="AF73" s="394">
        <f t="shared" si="80"/>
        <v>0.38848687541502119</v>
      </c>
      <c r="AG73" s="385">
        <f t="shared" si="81"/>
        <v>0.35932829862516452</v>
      </c>
      <c r="AI73" s="27">
        <f t="shared" si="82"/>
        <v>1.1616531339101608</v>
      </c>
      <c r="AJ73" s="28">
        <f t="shared" si="83"/>
        <v>0.93805450352728581</v>
      </c>
      <c r="AK73" s="401">
        <f t="shared" si="84"/>
        <v>0.94755379143989416</v>
      </c>
      <c r="AL73" s="28">
        <f t="shared" si="85"/>
        <v>1.1465925516787516</v>
      </c>
      <c r="AM73" s="28">
        <f t="shared" si="86"/>
        <v>0.99646353895264483</v>
      </c>
      <c r="AN73" s="401">
        <f t="shared" si="87"/>
        <v>1.0006232235767367</v>
      </c>
      <c r="AO73" s="383">
        <f t="shared" si="88"/>
        <v>-1.2964784230138275E-2</v>
      </c>
      <c r="AP73" s="384">
        <f t="shared" si="89"/>
        <v>6.2266142538337101E-2</v>
      </c>
      <c r="AQ73" s="385">
        <f t="shared" si="90"/>
        <v>5.6006775146980034E-2</v>
      </c>
    </row>
    <row r="74" spans="1:43" ht="19.5" customHeight="1">
      <c r="A74" s="8" t="s">
        <v>165</v>
      </c>
      <c r="B74" s="19">
        <v>2728.7</v>
      </c>
      <c r="C74" s="370">
        <v>15399.900000000001</v>
      </c>
      <c r="D74" s="374">
        <v>18128.600000000002</v>
      </c>
      <c r="E74" s="19">
        <v>3002.6499999999996</v>
      </c>
      <c r="F74" s="368">
        <v>11899.310000000001</v>
      </c>
      <c r="G74" s="376">
        <v>14901.960000000001</v>
      </c>
      <c r="H74" s="344">
        <f t="shared" si="63"/>
        <v>6.436990176908125E-2</v>
      </c>
      <c r="I74" s="322">
        <f t="shared" si="64"/>
        <v>3.3149401750583903E-2</v>
      </c>
      <c r="J74" s="398">
        <f t="shared" si="65"/>
        <v>3.5760038907086442E-2</v>
      </c>
      <c r="K74" s="322">
        <f t="shared" si="66"/>
        <v>8.2888660072711992E-2</v>
      </c>
      <c r="L74" s="322">
        <f t="shared" si="67"/>
        <v>2.6827896795708892E-2</v>
      </c>
      <c r="M74" s="398">
        <f t="shared" si="68"/>
        <v>3.1060794425199819E-2</v>
      </c>
      <c r="N74" s="393">
        <f t="shared" si="69"/>
        <v>0.10039579286839881</v>
      </c>
      <c r="O74" s="394">
        <f t="shared" si="69"/>
        <v>-0.22731251501633126</v>
      </c>
      <c r="P74" s="385">
        <f t="shared" si="69"/>
        <v>-0.17798616550643739</v>
      </c>
      <c r="R74" s="400">
        <v>830.7650000000001</v>
      </c>
      <c r="S74" s="368">
        <v>3963.9939999999997</v>
      </c>
      <c r="T74" s="373">
        <v>4794.759</v>
      </c>
      <c r="U74" s="19">
        <v>721.60400000000004</v>
      </c>
      <c r="V74" s="119">
        <v>2340.5340000000001</v>
      </c>
      <c r="W74" s="374">
        <v>3062.1379999999999</v>
      </c>
      <c r="X74" s="344">
        <f t="shared" si="70"/>
        <v>0.12556470981208331</v>
      </c>
      <c r="Y74" s="322">
        <f t="shared" si="71"/>
        <v>6.9610576876051308E-2</v>
      </c>
      <c r="Z74" s="398">
        <f t="shared" si="72"/>
        <v>7.543494126705258E-2</v>
      </c>
      <c r="AA74" s="322">
        <f t="shared" si="73"/>
        <v>0.11498054694808486</v>
      </c>
      <c r="AB74" s="322">
        <f t="shared" si="74"/>
        <v>4.3965841226015469E-2</v>
      </c>
      <c r="AC74" s="398">
        <f t="shared" si="75"/>
        <v>5.1454851444507135E-2</v>
      </c>
      <c r="AE74" s="393">
        <f t="shared" si="76"/>
        <v>-0.13139816915734298</v>
      </c>
      <c r="AF74" s="394">
        <f t="shared" si="76"/>
        <v>-0.40955157853417529</v>
      </c>
      <c r="AG74" s="385">
        <f t="shared" si="76"/>
        <v>-0.36135726529737994</v>
      </c>
      <c r="AI74" s="27">
        <f t="shared" si="77"/>
        <v>3.0445450214387808</v>
      </c>
      <c r="AJ74" s="28">
        <f t="shared" si="77"/>
        <v>2.5740387924596906</v>
      </c>
      <c r="AK74" s="401">
        <f t="shared" si="77"/>
        <v>2.6448589521529513</v>
      </c>
      <c r="AL74" s="28">
        <f t="shared" si="77"/>
        <v>2.4032238189599191</v>
      </c>
      <c r="AM74" s="28">
        <f t="shared" si="77"/>
        <v>1.9669493441216337</v>
      </c>
      <c r="AN74" s="401">
        <f t="shared" si="77"/>
        <v>2.0548558713082037</v>
      </c>
      <c r="AO74" s="383">
        <f t="shared" si="78"/>
        <v>-0.21064599076803545</v>
      </c>
      <c r="AP74" s="384">
        <f t="shared" si="78"/>
        <v>-0.23585093205139174</v>
      </c>
      <c r="AQ74" s="385">
        <f t="shared" si="78"/>
        <v>-0.22307544240288393</v>
      </c>
    </row>
    <row r="75" spans="1:43" ht="19.5" customHeight="1">
      <c r="A75" s="8" t="s">
        <v>168</v>
      </c>
      <c r="B75" s="19">
        <v>1810.1699999999998</v>
      </c>
      <c r="C75" s="370">
        <v>6941.630000000001</v>
      </c>
      <c r="D75" s="374">
        <v>8751.8000000000011</v>
      </c>
      <c r="E75" s="19">
        <v>1764.7600000000002</v>
      </c>
      <c r="F75" s="368">
        <v>5014.8</v>
      </c>
      <c r="G75" s="376">
        <v>6779.56</v>
      </c>
      <c r="H75" s="344">
        <f t="shared" si="63"/>
        <v>4.2701823243792944E-2</v>
      </c>
      <c r="I75" s="322">
        <f t="shared" si="64"/>
        <v>1.4942362072085259E-2</v>
      </c>
      <c r="J75" s="398">
        <f t="shared" si="65"/>
        <v>1.7263589494337074E-2</v>
      </c>
      <c r="K75" s="322">
        <f t="shared" si="66"/>
        <v>4.8716497677025045E-2</v>
      </c>
      <c r="L75" s="322">
        <f t="shared" si="67"/>
        <v>1.1306246904326463E-2</v>
      </c>
      <c r="M75" s="398">
        <f t="shared" si="68"/>
        <v>1.4130927707047106E-2</v>
      </c>
      <c r="N75" s="393">
        <f t="shared" si="69"/>
        <v>-2.5086041642497461E-2</v>
      </c>
      <c r="O75" s="394">
        <f t="shared" si="69"/>
        <v>-0.27757601600776771</v>
      </c>
      <c r="P75" s="385">
        <f t="shared" si="69"/>
        <v>-0.22535249891450906</v>
      </c>
      <c r="R75" s="400">
        <v>587.09500000000003</v>
      </c>
      <c r="S75" s="368">
        <v>1411.6009999999997</v>
      </c>
      <c r="T75" s="373">
        <v>1998.6959999999997</v>
      </c>
      <c r="U75" s="19">
        <v>473.93099999999998</v>
      </c>
      <c r="V75" s="119">
        <v>967.11900000000014</v>
      </c>
      <c r="W75" s="374">
        <v>1441.0500000000002</v>
      </c>
      <c r="X75" s="344">
        <f t="shared" si="70"/>
        <v>8.8735579023099254E-2</v>
      </c>
      <c r="Y75" s="322">
        <f t="shared" si="71"/>
        <v>2.4788725696560307E-2</v>
      </c>
      <c r="Z75" s="398">
        <f t="shared" si="72"/>
        <v>3.144506645082535E-2</v>
      </c>
      <c r="AA75" s="322">
        <f t="shared" si="73"/>
        <v>7.5516274294007243E-2</v>
      </c>
      <c r="AB75" s="322">
        <f t="shared" si="74"/>
        <v>1.8166880037061142E-2</v>
      </c>
      <c r="AC75" s="398">
        <f t="shared" si="75"/>
        <v>2.4214785118798376E-2</v>
      </c>
      <c r="AE75" s="393">
        <f t="shared" si="76"/>
        <v>-0.19275245062553767</v>
      </c>
      <c r="AF75" s="394">
        <f t="shared" si="76"/>
        <v>-0.31487792938656151</v>
      </c>
      <c r="AG75" s="385">
        <f t="shared" si="76"/>
        <v>-0.27900491120210358</v>
      </c>
      <c r="AI75" s="27">
        <f t="shared" si="77"/>
        <v>3.2433141638630629</v>
      </c>
      <c r="AJ75" s="28">
        <f t="shared" si="77"/>
        <v>2.0335295888717773</v>
      </c>
      <c r="AK75" s="401">
        <f t="shared" si="77"/>
        <v>2.2837541991361769</v>
      </c>
      <c r="AL75" s="28">
        <f t="shared" si="77"/>
        <v>2.6855266438495882</v>
      </c>
      <c r="AM75" s="28">
        <f t="shared" si="77"/>
        <v>1.9285295525245276</v>
      </c>
      <c r="AN75" s="401">
        <f t="shared" si="77"/>
        <v>2.1255804211482756</v>
      </c>
      <c r="AO75" s="383">
        <f t="shared" si="78"/>
        <v>-0.17198072460211575</v>
      </c>
      <c r="AP75" s="384">
        <f t="shared" si="78"/>
        <v>-5.1634378433364582E-2</v>
      </c>
      <c r="AQ75" s="385">
        <f t="shared" si="78"/>
        <v>-6.9260421304416245E-2</v>
      </c>
    </row>
    <row r="76" spans="1:43" ht="19.5" customHeight="1">
      <c r="A76" s="8" t="s">
        <v>212</v>
      </c>
      <c r="B76" s="19">
        <v>1774.6199999999997</v>
      </c>
      <c r="C76" s="370">
        <v>19009.879999999994</v>
      </c>
      <c r="D76" s="374">
        <v>20784.499999999993</v>
      </c>
      <c r="E76" s="19">
        <v>2428.3999999999992</v>
      </c>
      <c r="F76" s="368">
        <v>3669.9900000000002</v>
      </c>
      <c r="G76" s="376">
        <v>6098.3899999999994</v>
      </c>
      <c r="H76" s="344">
        <f t="shared" si="63"/>
        <v>4.1863200453493218E-2</v>
      </c>
      <c r="I76" s="322">
        <f t="shared" si="64"/>
        <v>4.0920145543178181E-2</v>
      </c>
      <c r="J76" s="398">
        <f t="shared" si="65"/>
        <v>4.0999003158784339E-2</v>
      </c>
      <c r="K76" s="322">
        <f t="shared" si="66"/>
        <v>6.7036391894018207E-2</v>
      </c>
      <c r="L76" s="322">
        <f t="shared" si="67"/>
        <v>8.274270773791394E-3</v>
      </c>
      <c r="M76" s="398">
        <f t="shared" si="68"/>
        <v>1.2711135858282688E-2</v>
      </c>
      <c r="N76" s="393">
        <f t="shared" si="69"/>
        <v>0.36840563050117753</v>
      </c>
      <c r="O76" s="394">
        <f t="shared" si="69"/>
        <v>-0.80694302120791916</v>
      </c>
      <c r="P76" s="385">
        <f t="shared" si="69"/>
        <v>-0.70658952584858903</v>
      </c>
      <c r="R76" s="400">
        <v>395.40800000000002</v>
      </c>
      <c r="S76" s="368">
        <v>3952.3639999999996</v>
      </c>
      <c r="T76" s="373">
        <v>4347.7719999999999</v>
      </c>
      <c r="U76" s="19">
        <v>528.73100000000022</v>
      </c>
      <c r="V76" s="119">
        <v>809.59500000000003</v>
      </c>
      <c r="W76" s="374">
        <v>1338.3260000000002</v>
      </c>
      <c r="X76" s="344">
        <f t="shared" si="70"/>
        <v>5.9763339545330196E-2</v>
      </c>
      <c r="Y76" s="322">
        <f t="shared" si="71"/>
        <v>6.9406345737187708E-2</v>
      </c>
      <c r="Z76" s="398">
        <f t="shared" si="72"/>
        <v>6.8402588214034471E-2</v>
      </c>
      <c r="AA76" s="322">
        <f t="shared" si="73"/>
        <v>8.4248118869085925E-2</v>
      </c>
      <c r="AB76" s="322">
        <f t="shared" si="74"/>
        <v>1.520786505446022E-2</v>
      </c>
      <c r="AC76" s="398">
        <f t="shared" si="75"/>
        <v>2.248865515346515E-2</v>
      </c>
      <c r="AE76" s="393">
        <f t="shared" si="76"/>
        <v>0.33717830696394663</v>
      </c>
      <c r="AF76" s="394">
        <f t="shared" si="76"/>
        <v>-0.79516183226038883</v>
      </c>
      <c r="AG76" s="385">
        <f t="shared" si="76"/>
        <v>-0.69218119073401274</v>
      </c>
      <c r="AI76" s="27">
        <f t="shared" si="77"/>
        <v>2.2281277118481708</v>
      </c>
      <c r="AJ76" s="28">
        <f t="shared" si="77"/>
        <v>2.0791104415177797</v>
      </c>
      <c r="AK76" s="401">
        <f t="shared" si="77"/>
        <v>2.0918338184704952</v>
      </c>
      <c r="AL76" s="28">
        <f t="shared" si="77"/>
        <v>2.1772813375061788</v>
      </c>
      <c r="AM76" s="28">
        <f t="shared" si="77"/>
        <v>2.205986937294107</v>
      </c>
      <c r="AN76" s="401">
        <f t="shared" si="77"/>
        <v>2.1945562681297854</v>
      </c>
      <c r="AO76" s="383">
        <f t="shared" si="78"/>
        <v>-2.2820224384632038E-2</v>
      </c>
      <c r="AP76" s="384">
        <f t="shared" si="78"/>
        <v>6.1024413731338725E-2</v>
      </c>
      <c r="AQ76" s="385">
        <f t="shared" si="78"/>
        <v>4.9106410247444381E-2</v>
      </c>
    </row>
    <row r="77" spans="1:43" ht="19.5" customHeight="1">
      <c r="A77" s="8" t="s">
        <v>238</v>
      </c>
      <c r="B77" s="19">
        <v>2622.4399999999996</v>
      </c>
      <c r="C77" s="370">
        <v>17982.439999999991</v>
      </c>
      <c r="D77" s="374">
        <v>20604.87999999999</v>
      </c>
      <c r="E77" s="19">
        <v>2657.38</v>
      </c>
      <c r="F77" s="368">
        <v>16792.43</v>
      </c>
      <c r="G77" s="376">
        <v>19449.810000000001</v>
      </c>
      <c r="H77" s="344">
        <f t="shared" si="63"/>
        <v>6.1863233479425885E-2</v>
      </c>
      <c r="I77" s="322">
        <f t="shared" si="64"/>
        <v>3.8708506419896864E-2</v>
      </c>
      <c r="J77" s="398">
        <f t="shared" si="65"/>
        <v>4.064468908111199E-2</v>
      </c>
      <c r="K77" s="322">
        <f t="shared" si="66"/>
        <v>7.3357423443965633E-2</v>
      </c>
      <c r="L77" s="322">
        <f t="shared" si="67"/>
        <v>3.7859806912263469E-2</v>
      </c>
      <c r="M77" s="398">
        <f t="shared" si="68"/>
        <v>4.054007325339725E-2</v>
      </c>
      <c r="N77" s="393">
        <f t="shared" si="69"/>
        <v>1.3323469745733178E-2</v>
      </c>
      <c r="O77" s="394">
        <f t="shared" si="69"/>
        <v>-6.6176225250855369E-2</v>
      </c>
      <c r="P77" s="385">
        <f t="shared" si="69"/>
        <v>-5.6058079445257113E-2</v>
      </c>
      <c r="R77" s="400">
        <v>209.54800000000003</v>
      </c>
      <c r="S77" s="368">
        <v>777.96399999999971</v>
      </c>
      <c r="T77" s="373">
        <v>987.51199999999972</v>
      </c>
      <c r="U77" s="19">
        <v>197.77799999999999</v>
      </c>
      <c r="V77" s="119">
        <v>910.05300000000011</v>
      </c>
      <c r="W77" s="374">
        <v>1107.8310000000001</v>
      </c>
      <c r="X77" s="344">
        <f t="shared" si="70"/>
        <v>3.1671813102023362E-2</v>
      </c>
      <c r="Y77" s="322">
        <f t="shared" si="71"/>
        <v>1.3661605650462731E-2</v>
      </c>
      <c r="Z77" s="398">
        <f t="shared" si="72"/>
        <v>1.5536319911075741E-2</v>
      </c>
      <c r="AA77" s="322">
        <f t="shared" si="73"/>
        <v>3.1513991904560293E-2</v>
      </c>
      <c r="AB77" s="322">
        <f t="shared" si="74"/>
        <v>1.7094921802143895E-2</v>
      </c>
      <c r="AC77" s="398">
        <f t="shared" si="75"/>
        <v>1.8615516195096299E-2</v>
      </c>
      <c r="AE77" s="393">
        <f t="shared" si="76"/>
        <v>-5.6168515089621646E-2</v>
      </c>
      <c r="AF77" s="394">
        <f t="shared" si="76"/>
        <v>0.16978806217254325</v>
      </c>
      <c r="AG77" s="385">
        <f t="shared" si="76"/>
        <v>0.12184054472249496</v>
      </c>
      <c r="AI77" s="27">
        <f t="shared" ref="AI77" si="91">(R77/B77)*10</f>
        <v>0.799057366422111</v>
      </c>
      <c r="AJ77" s="28">
        <f t="shared" ref="AJ77" si="92">(S77/C77)*10</f>
        <v>0.43262427123349223</v>
      </c>
      <c r="AK77" s="401">
        <f t="shared" ref="AK77" si="93">(T77/D77)*10</f>
        <v>0.47926122355480849</v>
      </c>
      <c r="AL77" s="28">
        <f t="shared" ref="AL77" si="94">(U77/E77)*10</f>
        <v>0.74425938330235031</v>
      </c>
      <c r="AM77" s="28">
        <f t="shared" ref="AM77" si="95">(V77/F77)*10</f>
        <v>0.54194241095541273</v>
      </c>
      <c r="AN77" s="401">
        <f t="shared" ref="AN77" si="96">(W77/G77)*10</f>
        <v>0.56958448437285503</v>
      </c>
      <c r="AO77" s="383">
        <f t="shared" ref="AO77" si="97">(AL77-AI77)/AI77</f>
        <v>-6.8578284141382964E-2</v>
      </c>
      <c r="AP77" s="384">
        <f t="shared" ref="AP77" si="98">(AM77-AJ77)/AJ77</f>
        <v>0.25268609967312783</v>
      </c>
      <c r="AQ77" s="385">
        <f t="shared" ref="AQ77" si="99">(AN77-AK77)/AK77</f>
        <v>0.18846352756873336</v>
      </c>
    </row>
    <row r="78" spans="1:43" ht="19.5" customHeight="1">
      <c r="A78" s="8" t="s">
        <v>237</v>
      </c>
      <c r="B78" s="19">
        <v>419.68999999999994</v>
      </c>
      <c r="C78" s="370">
        <v>3066.1400000000003</v>
      </c>
      <c r="D78" s="374">
        <v>3485.8300000000004</v>
      </c>
      <c r="E78" s="19">
        <v>834.31999999999994</v>
      </c>
      <c r="F78" s="368">
        <v>4394.6499999999996</v>
      </c>
      <c r="G78" s="376">
        <v>5228.9699999999993</v>
      </c>
      <c r="H78" s="344">
        <f t="shared" si="63"/>
        <v>9.900466915918095E-3</v>
      </c>
      <c r="I78" s="322">
        <f t="shared" si="64"/>
        <v>6.6000887462603873E-3</v>
      </c>
      <c r="J78" s="398">
        <f t="shared" si="65"/>
        <v>6.8760641430385752E-3</v>
      </c>
      <c r="K78" s="322">
        <f t="shared" si="66"/>
        <v>2.3031544426378388E-2</v>
      </c>
      <c r="L78" s="322">
        <f t="shared" si="67"/>
        <v>9.9080716993894639E-3</v>
      </c>
      <c r="M78" s="398">
        <f t="shared" si="68"/>
        <v>1.089896645981717E-2</v>
      </c>
      <c r="N78" s="393">
        <f t="shared" ref="N78:N84" si="100">(E78-B78)/B78</f>
        <v>0.98794348209392657</v>
      </c>
      <c r="O78" s="394">
        <f t="shared" ref="O78:O84" si="101">(F78-C78)/C78</f>
        <v>0.43328419445948296</v>
      </c>
      <c r="P78" s="385">
        <f t="shared" ref="P78:P84" si="102">(G78-D78)/D78</f>
        <v>0.50006454703757752</v>
      </c>
      <c r="R78" s="400">
        <v>70.97999999999999</v>
      </c>
      <c r="S78" s="368">
        <v>697.71399999999994</v>
      </c>
      <c r="T78" s="373">
        <v>768.69399999999996</v>
      </c>
      <c r="U78" s="19">
        <v>108.35</v>
      </c>
      <c r="V78" s="119">
        <v>868.36699999999996</v>
      </c>
      <c r="W78" s="374">
        <v>976.71699999999998</v>
      </c>
      <c r="X78" s="344">
        <f t="shared" si="70"/>
        <v>1.0728163924168293E-2</v>
      </c>
      <c r="Y78" s="322">
        <f t="shared" si="71"/>
        <v>1.2252358110152855E-2</v>
      </c>
      <c r="Z78" s="398">
        <f t="shared" si="72"/>
        <v>1.2093702048911262E-2</v>
      </c>
      <c r="AA78" s="322">
        <f t="shared" si="73"/>
        <v>1.726451386331699E-2</v>
      </c>
      <c r="AB78" s="322">
        <f t="shared" si="74"/>
        <v>1.6311869704909807E-2</v>
      </c>
      <c r="AC78" s="398">
        <f t="shared" si="75"/>
        <v>1.6412332866227675E-2</v>
      </c>
      <c r="AE78" s="393">
        <f t="shared" si="76"/>
        <v>0.52648633417864199</v>
      </c>
      <c r="AF78" s="394">
        <f t="shared" si="76"/>
        <v>0.24458875699785304</v>
      </c>
      <c r="AG78" s="385">
        <f t="shared" si="76"/>
        <v>0.27061873775520562</v>
      </c>
      <c r="AI78" s="27">
        <f t="shared" ref="AI78:AI80" si="103">(R78/B78)*10</f>
        <v>1.6912483023183777</v>
      </c>
      <c r="AJ78" s="28">
        <f t="shared" ref="AJ78:AJ80" si="104">(S78/C78)*10</f>
        <v>2.275545147971064</v>
      </c>
      <c r="AK78" s="401">
        <f t="shared" ref="AK78:AK80" si="105">(T78/D78)*10</f>
        <v>2.2051964668386006</v>
      </c>
      <c r="AL78" s="28">
        <f t="shared" ref="AL78:AL80" si="106">(U78/E78)*10</f>
        <v>1.2986623837376545</v>
      </c>
      <c r="AM78" s="28">
        <f t="shared" ref="AM78:AM80" si="107">(V78/F78)*10</f>
        <v>1.9759639561739846</v>
      </c>
      <c r="AN78" s="401">
        <f t="shared" ref="AN78:AN80" si="108">(W78/G78)*10</f>
        <v>1.8678955893799354</v>
      </c>
      <c r="AO78" s="383">
        <f t="shared" ref="AO78:AO80" si="109">(AL78-AI78)/AI78</f>
        <v>-0.23212790105542933</v>
      </c>
      <c r="AP78" s="384">
        <f t="shared" ref="AP78:AP80" si="110">(AM78-AJ78)/AJ78</f>
        <v>-0.13165249305828711</v>
      </c>
      <c r="AQ78" s="385">
        <f t="shared" ref="AQ78:AQ80" si="111">(AN78-AK78)/AK78</f>
        <v>-0.15295729089491256</v>
      </c>
    </row>
    <row r="79" spans="1:43" ht="19.5" customHeight="1">
      <c r="A79" s="8" t="s">
        <v>182</v>
      </c>
      <c r="B79" s="19">
        <v>40.229999999999997</v>
      </c>
      <c r="C79" s="370">
        <v>1404.74</v>
      </c>
      <c r="D79" s="374">
        <v>1444.97</v>
      </c>
      <c r="E79" s="19">
        <v>36.049999999999997</v>
      </c>
      <c r="F79" s="368">
        <v>2113.6999999999998</v>
      </c>
      <c r="G79" s="376">
        <v>2149.75</v>
      </c>
      <c r="H79" s="344">
        <f t="shared" si="63"/>
        <v>9.490237652252496E-4</v>
      </c>
      <c r="I79" s="322">
        <f t="shared" si="64"/>
        <v>3.0238047399733267E-3</v>
      </c>
      <c r="J79" s="398">
        <f t="shared" si="65"/>
        <v>2.8503129540931285E-3</v>
      </c>
      <c r="K79" s="322">
        <f t="shared" si="66"/>
        <v>9.9516633494455475E-4</v>
      </c>
      <c r="L79" s="322">
        <f t="shared" si="67"/>
        <v>4.7654969453766538E-3</v>
      </c>
      <c r="M79" s="398">
        <f t="shared" si="68"/>
        <v>4.4808161352985314E-3</v>
      </c>
      <c r="N79" s="393">
        <f t="shared" si="100"/>
        <v>-0.10390256027839921</v>
      </c>
      <c r="O79" s="394">
        <f t="shared" si="101"/>
        <v>0.50469125959252237</v>
      </c>
      <c r="P79" s="385">
        <f t="shared" si="102"/>
        <v>0.4877471504598711</v>
      </c>
      <c r="R79" s="400">
        <v>6.2229999999999999</v>
      </c>
      <c r="S79" s="368">
        <v>392.03800000000001</v>
      </c>
      <c r="T79" s="373">
        <v>398.26100000000002</v>
      </c>
      <c r="U79" s="19">
        <v>5.5100000000000007</v>
      </c>
      <c r="V79" s="119">
        <v>826.48899999999981</v>
      </c>
      <c r="W79" s="374">
        <v>831.9989999999998</v>
      </c>
      <c r="X79" s="344">
        <f t="shared" si="70"/>
        <v>9.4056585094532677E-4</v>
      </c>
      <c r="Y79" s="322">
        <f t="shared" si="71"/>
        <v>6.8844683764237294E-3</v>
      </c>
      <c r="Z79" s="398">
        <f t="shared" si="72"/>
        <v>6.2657570785012613E-3</v>
      </c>
      <c r="AA79" s="322">
        <f t="shared" si="73"/>
        <v>8.7796466439203169E-4</v>
      </c>
      <c r="AB79" s="322">
        <f t="shared" si="74"/>
        <v>1.5525210977088259E-2</v>
      </c>
      <c r="AC79" s="398">
        <f t="shared" si="75"/>
        <v>1.3980553765695238E-2</v>
      </c>
      <c r="AE79" s="393">
        <f t="shared" si="76"/>
        <v>-0.11457496384380511</v>
      </c>
      <c r="AF79" s="394">
        <f t="shared" ref="AF79:AF80" si="112">(V79-S79)/S79</f>
        <v>1.1081859411587647</v>
      </c>
      <c r="AG79" s="385">
        <f t="shared" ref="AG79:AG80" si="113">(W79-T79)/T79</f>
        <v>1.0890797743188505</v>
      </c>
      <c r="AI79" s="27">
        <f t="shared" si="103"/>
        <v>1.5468555804126274</v>
      </c>
      <c r="AJ79" s="28">
        <f t="shared" si="104"/>
        <v>2.7908225009610321</v>
      </c>
      <c r="AK79" s="401">
        <f t="shared" si="105"/>
        <v>2.7561887098002034</v>
      </c>
      <c r="AL79" s="28">
        <f t="shared" si="106"/>
        <v>1.5284327323162277</v>
      </c>
      <c r="AM79" s="28">
        <f t="shared" si="107"/>
        <v>3.9101528126034908</v>
      </c>
      <c r="AN79" s="401">
        <f t="shared" si="108"/>
        <v>3.8702128154436553</v>
      </c>
      <c r="AO79" s="383">
        <f t="shared" si="109"/>
        <v>-1.1909869498925927E-2</v>
      </c>
      <c r="AP79" s="384">
        <f t="shared" si="110"/>
        <v>0.40107542176437672</v>
      </c>
      <c r="AQ79" s="385">
        <f t="shared" si="111"/>
        <v>0.40419006930922657</v>
      </c>
    </row>
    <row r="80" spans="1:43" ht="19.5" customHeight="1">
      <c r="A80" s="8" t="s">
        <v>181</v>
      </c>
      <c r="B80" s="19">
        <v>1.1800000000000002</v>
      </c>
      <c r="C80" s="370">
        <v>3106.1099999999997</v>
      </c>
      <c r="D80" s="374">
        <v>3107.2899999999995</v>
      </c>
      <c r="E80" s="19">
        <v>5.04</v>
      </c>
      <c r="F80" s="368">
        <v>2627.2299999999996</v>
      </c>
      <c r="G80" s="376">
        <v>2632.2699999999995</v>
      </c>
      <c r="H80" s="344">
        <f t="shared" si="63"/>
        <v>2.7836143250454754E-5</v>
      </c>
      <c r="I80" s="322">
        <f t="shared" si="64"/>
        <v>6.6861270704034539E-3</v>
      </c>
      <c r="J80" s="398">
        <f t="shared" si="65"/>
        <v>6.1293652734133132E-3</v>
      </c>
      <c r="K80" s="322">
        <f t="shared" si="66"/>
        <v>1.3913005071069506E-4</v>
      </c>
      <c r="L80" s="322">
        <f t="shared" si="67"/>
        <v>5.9232892746377943E-3</v>
      </c>
      <c r="M80" s="398">
        <f t="shared" si="68"/>
        <v>5.4865532682694569E-3</v>
      </c>
      <c r="N80" s="393">
        <f t="shared" si="100"/>
        <v>3.2711864406779654</v>
      </c>
      <c r="O80" s="394">
        <f t="shared" si="101"/>
        <v>-0.1541735482645496</v>
      </c>
      <c r="P80" s="385">
        <f t="shared" si="102"/>
        <v>-0.15287276050835297</v>
      </c>
      <c r="R80" s="400">
        <v>0.59299999999999997</v>
      </c>
      <c r="S80" s="368">
        <v>763.74800000000005</v>
      </c>
      <c r="T80" s="373">
        <v>764.34100000000001</v>
      </c>
      <c r="U80" s="19">
        <v>2.238</v>
      </c>
      <c r="V80" s="119">
        <v>633.98199999999997</v>
      </c>
      <c r="W80" s="374">
        <v>636.22</v>
      </c>
      <c r="X80" s="344">
        <f t="shared" si="70"/>
        <v>8.9628081248686926E-5</v>
      </c>
      <c r="Y80" s="322">
        <f t="shared" si="71"/>
        <v>1.3411962497402983E-2</v>
      </c>
      <c r="Z80" s="398">
        <f t="shared" si="72"/>
        <v>1.2025217209665854E-2</v>
      </c>
      <c r="AA80" s="322">
        <f t="shared" si="73"/>
        <v>3.566034335588687E-4</v>
      </c>
      <c r="AB80" s="322">
        <f t="shared" si="74"/>
        <v>1.1909056630731166E-2</v>
      </c>
      <c r="AC80" s="398">
        <f t="shared" si="75"/>
        <v>1.0690767557185317E-2</v>
      </c>
      <c r="AE80" s="393">
        <f t="shared" si="76"/>
        <v>2.7740303541315345</v>
      </c>
      <c r="AF80" s="394">
        <f t="shared" si="112"/>
        <v>-0.16990682790658707</v>
      </c>
      <c r="AG80" s="385">
        <f t="shared" si="113"/>
        <v>-0.16762282803094428</v>
      </c>
      <c r="AI80" s="27">
        <f t="shared" si="103"/>
        <v>5.0254237288135588</v>
      </c>
      <c r="AJ80" s="28">
        <f t="shared" si="104"/>
        <v>2.4588568981781074</v>
      </c>
      <c r="AK80" s="401">
        <f t="shared" si="105"/>
        <v>2.4598315574021097</v>
      </c>
      <c r="AL80" s="28">
        <f t="shared" si="106"/>
        <v>4.4404761904761898</v>
      </c>
      <c r="AM80" s="28">
        <f t="shared" si="107"/>
        <v>2.4131195213209353</v>
      </c>
      <c r="AN80" s="401">
        <f t="shared" si="108"/>
        <v>2.4170012954598126</v>
      </c>
      <c r="AO80" s="383">
        <f t="shared" si="109"/>
        <v>-0.11639765518348996</v>
      </c>
      <c r="AP80" s="384">
        <f t="shared" si="110"/>
        <v>-1.8601073080365599E-2</v>
      </c>
      <c r="AQ80" s="385">
        <f t="shared" si="111"/>
        <v>-1.741186782217366E-2</v>
      </c>
    </row>
    <row r="81" spans="1:43" ht="19.5" customHeight="1">
      <c r="A81" s="8" t="s">
        <v>170</v>
      </c>
      <c r="B81" s="19">
        <v>1139.31</v>
      </c>
      <c r="C81" s="370">
        <v>1392.5300000000004</v>
      </c>
      <c r="D81" s="374">
        <v>2531.84</v>
      </c>
      <c r="E81" s="19">
        <v>1255.1999999999998</v>
      </c>
      <c r="F81" s="368">
        <v>1077.7</v>
      </c>
      <c r="G81" s="376">
        <v>2332.8999999999996</v>
      </c>
      <c r="H81" s="344">
        <f t="shared" si="63"/>
        <v>2.6876268107352202E-2</v>
      </c>
      <c r="I81" s="322">
        <f t="shared" si="64"/>
        <v>2.997521829345685E-3</v>
      </c>
      <c r="J81" s="398">
        <f t="shared" si="65"/>
        <v>4.9942464893327513E-3</v>
      </c>
      <c r="K81" s="322">
        <f t="shared" si="66"/>
        <v>3.4650007867473097E-2</v>
      </c>
      <c r="L81" s="322">
        <f t="shared" si="67"/>
        <v>2.4297563788770499E-3</v>
      </c>
      <c r="M81" s="398">
        <f t="shared" si="68"/>
        <v>4.8625635362427927E-3</v>
      </c>
      <c r="N81" s="393">
        <f t="shared" ref="N81:N82" si="114">(E81-B81)/B81</f>
        <v>0.101719461779498</v>
      </c>
      <c r="O81" s="394">
        <f t="shared" ref="O81:O82" si="115">(F81-C81)/C81</f>
        <v>-0.22608489583707372</v>
      </c>
      <c r="P81" s="385">
        <f t="shared" ref="P81:P82" si="116">(G81-D81)/D81</f>
        <v>-7.8575265419615972E-2</v>
      </c>
      <c r="R81" s="400">
        <v>221.34399999999997</v>
      </c>
      <c r="S81" s="368">
        <v>418.71000000000004</v>
      </c>
      <c r="T81" s="373">
        <v>640.05399999999997</v>
      </c>
      <c r="U81" s="19">
        <v>261.24200000000002</v>
      </c>
      <c r="V81" s="119">
        <v>276.30799999999999</v>
      </c>
      <c r="W81" s="374">
        <v>537.54999999999995</v>
      </c>
      <c r="X81" s="344">
        <f t="shared" si="70"/>
        <v>3.345470154453517E-2</v>
      </c>
      <c r="Y81" s="322">
        <f t="shared" si="71"/>
        <v>7.3528478205999925E-3</v>
      </c>
      <c r="Z81" s="398">
        <f t="shared" si="72"/>
        <v>1.0069835814009019E-2</v>
      </c>
      <c r="AA81" s="322">
        <f t="shared" si="73"/>
        <v>4.1626360227786409E-2</v>
      </c>
      <c r="AB81" s="322">
        <f t="shared" si="74"/>
        <v>5.1903171060441256E-3</v>
      </c>
      <c r="AC81" s="398">
        <f t="shared" si="75"/>
        <v>9.0327592662364699E-3</v>
      </c>
      <c r="AE81" s="393">
        <f t="shared" ref="AE81:AE88" si="117">(U81-R81)/R81</f>
        <v>0.18025336128379382</v>
      </c>
      <c r="AF81" s="394">
        <f t="shared" ref="AF81:AF88" si="118">(V81-S81)/S81</f>
        <v>-0.34009696448615995</v>
      </c>
      <c r="AG81" s="385">
        <f t="shared" ref="AG81:AG88" si="119">(W81-T81)/T81</f>
        <v>-0.16014898742918571</v>
      </c>
      <c r="AI81" s="27">
        <f t="shared" ref="AI81:AI88" si="120">(R81/B81)*10</f>
        <v>1.9427899342584545</v>
      </c>
      <c r="AJ81" s="28">
        <f t="shared" ref="AJ81:AJ88" si="121">(S81/C81)*10</f>
        <v>3.0068292963167753</v>
      </c>
      <c r="AK81" s="401">
        <f t="shared" ref="AK81:AK88" si="122">(T81/D81)*10</f>
        <v>2.5280191481294234</v>
      </c>
      <c r="AL81" s="28">
        <f t="shared" ref="AL81:AL88" si="123">(U81/E81)*10</f>
        <v>2.0812778840025499</v>
      </c>
      <c r="AM81" s="28">
        <f t="shared" ref="AM81:AM88" si="124">(V81/F81)*10</f>
        <v>2.563867495592465</v>
      </c>
      <c r="AN81" s="401">
        <f t="shared" ref="AN81:AN88" si="125">(W81/G81)*10</f>
        <v>2.3042136396759401</v>
      </c>
      <c r="AO81" s="383">
        <f t="shared" ref="AO81:AO88" si="126">(AL81-AI81)/AI81</f>
        <v>7.1283028237921667E-2</v>
      </c>
      <c r="AP81" s="384">
        <f t="shared" ref="AP81:AP88" si="127">(AM81-AJ81)/AJ81</f>
        <v>-0.147318572845794</v>
      </c>
      <c r="AQ81" s="385">
        <f t="shared" ref="AQ81:AQ88" si="128">(AN81-AK81)/AK81</f>
        <v>-8.8529989426340175E-2</v>
      </c>
    </row>
    <row r="82" spans="1:43" ht="19.5" customHeight="1">
      <c r="A82" s="8" t="s">
        <v>173</v>
      </c>
      <c r="B82" s="19">
        <v>573.36999999999989</v>
      </c>
      <c r="C82" s="370">
        <v>1786.0699999999997</v>
      </c>
      <c r="D82" s="374">
        <v>2359.4399999999996</v>
      </c>
      <c r="E82" s="19">
        <v>744.24999999999989</v>
      </c>
      <c r="F82" s="368">
        <v>1438.11</v>
      </c>
      <c r="G82" s="376">
        <v>2182.3599999999997</v>
      </c>
      <c r="H82" s="344">
        <f t="shared" si="63"/>
        <v>1.3525770725011217E-2</v>
      </c>
      <c r="I82" s="322">
        <f t="shared" si="64"/>
        <v>3.8446452239732322E-3</v>
      </c>
      <c r="J82" s="398">
        <f t="shared" si="65"/>
        <v>4.6541744094379051E-3</v>
      </c>
      <c r="K82" s="322">
        <f t="shared" si="66"/>
        <v>2.054514687330055E-2</v>
      </c>
      <c r="L82" s="322">
        <f t="shared" si="67"/>
        <v>3.242328056070218E-3</v>
      </c>
      <c r="M82" s="398">
        <f t="shared" si="68"/>
        <v>4.5487865570555189E-3</v>
      </c>
      <c r="N82" s="393">
        <f t="shared" si="114"/>
        <v>0.29802745173273809</v>
      </c>
      <c r="O82" s="394">
        <f t="shared" si="115"/>
        <v>-0.19481879209661429</v>
      </c>
      <c r="P82" s="385">
        <f t="shared" si="116"/>
        <v>-7.5051707184755692E-2</v>
      </c>
      <c r="R82" s="400">
        <v>189.23100000000002</v>
      </c>
      <c r="S82" s="368">
        <v>392.06399999999996</v>
      </c>
      <c r="T82" s="373">
        <v>581.29499999999996</v>
      </c>
      <c r="U82" s="19">
        <v>202.916</v>
      </c>
      <c r="V82" s="119">
        <v>295.50700000000001</v>
      </c>
      <c r="W82" s="374">
        <v>498.423</v>
      </c>
      <c r="X82" s="344">
        <f t="shared" si="70"/>
        <v>2.860103110079305E-2</v>
      </c>
      <c r="Y82" s="322">
        <f t="shared" si="71"/>
        <v>6.884924955066072E-3</v>
      </c>
      <c r="Z82" s="398">
        <f t="shared" si="72"/>
        <v>9.1453927473375256E-3</v>
      </c>
      <c r="AA82" s="322">
        <f t="shared" si="73"/>
        <v>3.2332682003588652E-2</v>
      </c>
      <c r="AB82" s="322">
        <f t="shared" si="74"/>
        <v>5.5509613802560247E-3</v>
      </c>
      <c r="AC82" s="398">
        <f t="shared" si="75"/>
        <v>8.375285967361883E-3</v>
      </c>
      <c r="AE82" s="393">
        <f t="shared" si="117"/>
        <v>7.2319017497132987E-2</v>
      </c>
      <c r="AF82" s="394">
        <f t="shared" si="118"/>
        <v>-0.24627866878876911</v>
      </c>
      <c r="AG82" s="385">
        <f t="shared" si="119"/>
        <v>-0.14256444662348716</v>
      </c>
      <c r="AI82" s="27">
        <f t="shared" si="120"/>
        <v>3.3003296300817979</v>
      </c>
      <c r="AJ82" s="28">
        <f t="shared" si="121"/>
        <v>2.1951211318705317</v>
      </c>
      <c r="AK82" s="401">
        <f t="shared" si="122"/>
        <v>2.4636990133251961</v>
      </c>
      <c r="AL82" s="28">
        <f t="shared" si="123"/>
        <v>2.726449445750756</v>
      </c>
      <c r="AM82" s="28">
        <f t="shared" si="124"/>
        <v>2.0548289073853878</v>
      </c>
      <c r="AN82" s="401">
        <f t="shared" si="125"/>
        <v>2.2838715885555092</v>
      </c>
      <c r="AO82" s="383">
        <f t="shared" si="126"/>
        <v>-0.17388571708118089</v>
      </c>
      <c r="AP82" s="384">
        <f t="shared" si="127"/>
        <v>-6.391092612078153E-2</v>
      </c>
      <c r="AQ82" s="385">
        <f t="shared" si="128"/>
        <v>-7.2990825501439038E-2</v>
      </c>
    </row>
    <row r="83" spans="1:43" ht="19.5" customHeight="1">
      <c r="A83" s="8" t="s">
        <v>172</v>
      </c>
      <c r="B83" s="19">
        <v>394.86</v>
      </c>
      <c r="C83" s="370">
        <v>1775.4799999999998</v>
      </c>
      <c r="D83" s="374">
        <v>2170.3399999999997</v>
      </c>
      <c r="E83" s="19">
        <v>470.91000000000008</v>
      </c>
      <c r="F83" s="368">
        <v>1552.7399999999996</v>
      </c>
      <c r="G83" s="376">
        <v>2023.6499999999996</v>
      </c>
      <c r="H83" s="344">
        <f t="shared" si="63"/>
        <v>9.3147284100631896E-3</v>
      </c>
      <c r="I83" s="322">
        <f t="shared" si="64"/>
        <v>3.8218494808490121E-3</v>
      </c>
      <c r="J83" s="398">
        <f t="shared" si="65"/>
        <v>4.2811603125230829E-3</v>
      </c>
      <c r="K83" s="322">
        <f t="shared" si="66"/>
        <v>1.2999550035748694E-2</v>
      </c>
      <c r="L83" s="322">
        <f t="shared" si="67"/>
        <v>3.5007700841955549E-3</v>
      </c>
      <c r="M83" s="398">
        <f t="shared" si="68"/>
        <v>4.2179804964283625E-3</v>
      </c>
      <c r="N83" s="393">
        <f t="shared" si="100"/>
        <v>0.19259990882844569</v>
      </c>
      <c r="O83" s="394">
        <f t="shared" si="101"/>
        <v>-0.12545339851758414</v>
      </c>
      <c r="P83" s="385">
        <f t="shared" si="102"/>
        <v>-6.7588488439599359E-2</v>
      </c>
      <c r="R83" s="400">
        <v>160.64199999999997</v>
      </c>
      <c r="S83" s="368">
        <v>339.298</v>
      </c>
      <c r="T83" s="373">
        <v>499.93999999999994</v>
      </c>
      <c r="U83" s="19">
        <v>189.78700000000003</v>
      </c>
      <c r="V83" s="119">
        <v>286.63299999999998</v>
      </c>
      <c r="W83" s="374">
        <v>476.42</v>
      </c>
      <c r="X83" s="344">
        <f t="shared" si="70"/>
        <v>2.427999026636014E-2</v>
      </c>
      <c r="Y83" s="322">
        <f t="shared" si="71"/>
        <v>5.9583161611471806E-3</v>
      </c>
      <c r="Z83" s="398">
        <f t="shared" si="72"/>
        <v>7.8654515351137076E-3</v>
      </c>
      <c r="AA83" s="322">
        <f t="shared" si="73"/>
        <v>3.0240704130847645E-2</v>
      </c>
      <c r="AB83" s="322">
        <f t="shared" si="74"/>
        <v>5.3842674227917607E-3</v>
      </c>
      <c r="AC83" s="398">
        <f t="shared" si="75"/>
        <v>8.0055570079441522E-3</v>
      </c>
      <c r="AE83" s="393">
        <f t="shared" si="117"/>
        <v>0.18142826907035564</v>
      </c>
      <c r="AF83" s="394">
        <f t="shared" si="118"/>
        <v>-0.15521753738601471</v>
      </c>
      <c r="AG83" s="385">
        <f t="shared" si="119"/>
        <v>-4.7045645477457147E-2</v>
      </c>
      <c r="AI83" s="27">
        <f t="shared" si="120"/>
        <v>4.0683280149926553</v>
      </c>
      <c r="AJ83" s="28">
        <f t="shared" si="121"/>
        <v>1.91102124495911</v>
      </c>
      <c r="AK83" s="401">
        <f t="shared" si="122"/>
        <v>2.3035100491167282</v>
      </c>
      <c r="AL83" s="28">
        <f t="shared" si="123"/>
        <v>4.0302180883820684</v>
      </c>
      <c r="AM83" s="28">
        <f t="shared" si="124"/>
        <v>1.8459819416000105</v>
      </c>
      <c r="AN83" s="401">
        <f t="shared" si="125"/>
        <v>2.3542608652682038</v>
      </c>
      <c r="AO83" s="383">
        <f t="shared" si="126"/>
        <v>-9.3674665538628354E-3</v>
      </c>
      <c r="AP83" s="384">
        <f t="shared" si="127"/>
        <v>-3.4033793988769136E-2</v>
      </c>
      <c r="AQ83" s="385">
        <f t="shared" si="128"/>
        <v>2.2031949099130602E-2</v>
      </c>
    </row>
    <row r="84" spans="1:43" ht="19.5" customHeight="1">
      <c r="A84" s="8" t="s">
        <v>180</v>
      </c>
      <c r="B84" s="19">
        <v>489.02000000000004</v>
      </c>
      <c r="C84" s="370">
        <v>2862.1500000000005</v>
      </c>
      <c r="D84" s="374">
        <v>3351.1700000000005</v>
      </c>
      <c r="E84" s="19">
        <v>635.08999999999992</v>
      </c>
      <c r="F84" s="368">
        <v>2674.93</v>
      </c>
      <c r="G84" s="376">
        <v>3310.0199999999995</v>
      </c>
      <c r="H84" s="344">
        <f t="shared" si="63"/>
        <v>1.1535958281641849E-2</v>
      </c>
      <c r="I84" s="322">
        <f t="shared" si="64"/>
        <v>6.1609854752585234E-3</v>
      </c>
      <c r="J84" s="398">
        <f t="shared" si="65"/>
        <v>6.6104370764571378E-3</v>
      </c>
      <c r="K84" s="322">
        <f t="shared" si="66"/>
        <v>1.7531766647987165E-2</v>
      </c>
      <c r="L84" s="322">
        <f t="shared" si="67"/>
        <v>6.0308325420335776E-3</v>
      </c>
      <c r="M84" s="398">
        <f t="shared" si="68"/>
        <v>6.8992166643381059E-3</v>
      </c>
      <c r="N84" s="393">
        <f t="shared" si="100"/>
        <v>0.29869943969571772</v>
      </c>
      <c r="O84" s="394">
        <f t="shared" si="101"/>
        <v>-6.5412364830634548E-2</v>
      </c>
      <c r="P84" s="385">
        <f t="shared" si="102"/>
        <v>-1.2279293500479235E-2</v>
      </c>
      <c r="R84" s="400">
        <v>53.922000000000004</v>
      </c>
      <c r="S84" s="368">
        <v>365.33200000000005</v>
      </c>
      <c r="T84" s="373">
        <v>419.25400000000008</v>
      </c>
      <c r="U84" s="19">
        <v>82.850999999999999</v>
      </c>
      <c r="V84" s="119">
        <v>339.81800000000004</v>
      </c>
      <c r="W84" s="374">
        <v>422.66900000000004</v>
      </c>
      <c r="X84" s="344">
        <f t="shared" si="70"/>
        <v>8.1499585111158464E-3</v>
      </c>
      <c r="Y84" s="322">
        <f t="shared" si="71"/>
        <v>6.4154918678690177E-3</v>
      </c>
      <c r="Z84" s="398">
        <f t="shared" si="72"/>
        <v>6.596035560072335E-3</v>
      </c>
      <c r="AA84" s="322">
        <f t="shared" si="73"/>
        <v>1.3201497352004392E-2</v>
      </c>
      <c r="AB84" s="322">
        <f t="shared" si="74"/>
        <v>6.383322880053068E-3</v>
      </c>
      <c r="AC84" s="398">
        <f t="shared" si="75"/>
        <v>7.1023482956020893E-3</v>
      </c>
      <c r="AE84" s="393">
        <f t="shared" si="117"/>
        <v>0.53649716256815383</v>
      </c>
      <c r="AF84" s="394">
        <f t="shared" si="118"/>
        <v>-6.9837846123526018E-2</v>
      </c>
      <c r="AG84" s="385">
        <f t="shared" si="119"/>
        <v>8.1454201987338527E-3</v>
      </c>
      <c r="AI84" s="27">
        <f t="shared" si="120"/>
        <v>1.1026542881681731</v>
      </c>
      <c r="AJ84" s="28">
        <f t="shared" si="121"/>
        <v>1.2764250650734588</v>
      </c>
      <c r="AK84" s="401">
        <f t="shared" si="122"/>
        <v>1.2510675376062688</v>
      </c>
      <c r="AL84" s="28">
        <f t="shared" si="123"/>
        <v>1.3045552598844259</v>
      </c>
      <c r="AM84" s="28">
        <f t="shared" si="124"/>
        <v>1.270380907163926</v>
      </c>
      <c r="AN84" s="401">
        <f t="shared" si="125"/>
        <v>1.2769379036984674</v>
      </c>
      <c r="AO84" s="383">
        <f t="shared" si="126"/>
        <v>0.18310450871384948</v>
      </c>
      <c r="AP84" s="384">
        <f t="shared" si="127"/>
        <v>-4.7352234572304308E-3</v>
      </c>
      <c r="AQ84" s="385">
        <f t="shared" si="128"/>
        <v>2.0678632699316701E-2</v>
      </c>
    </row>
    <row r="85" spans="1:43" ht="19.5" customHeight="1">
      <c r="A85" s="8" t="s">
        <v>184</v>
      </c>
      <c r="B85" s="19">
        <v>1.1900000000000002</v>
      </c>
      <c r="C85" s="370">
        <v>391</v>
      </c>
      <c r="D85" s="374">
        <v>392.19</v>
      </c>
      <c r="E85" s="19">
        <v>18.11</v>
      </c>
      <c r="F85" s="368">
        <v>352.35999999999996</v>
      </c>
      <c r="G85" s="376">
        <v>370.46999999999997</v>
      </c>
      <c r="H85" s="344">
        <f t="shared" si="63"/>
        <v>2.8072042769526403E-5</v>
      </c>
      <c r="I85" s="322">
        <f t="shared" si="64"/>
        <v>8.4165586039378862E-4</v>
      </c>
      <c r="J85" s="398">
        <f t="shared" si="65"/>
        <v>7.73624530243385E-4</v>
      </c>
      <c r="K85" s="322">
        <f t="shared" si="66"/>
        <v>4.9992960681958078E-4</v>
      </c>
      <c r="L85" s="322">
        <f t="shared" si="67"/>
        <v>7.9442234171023219E-4</v>
      </c>
      <c r="M85" s="398">
        <f t="shared" si="68"/>
        <v>7.7218651175441186E-4</v>
      </c>
      <c r="N85" s="393">
        <f t="shared" ref="N85:N96" si="129">(E85-B85)/B85</f>
        <v>14.218487394957979</v>
      </c>
      <c r="O85" s="394">
        <f t="shared" ref="O85:O96" si="130">(F85-C85)/C85</f>
        <v>-9.882352941176481E-2</v>
      </c>
      <c r="P85" s="385">
        <f t="shared" ref="P85:P96" si="131">(G85-D85)/D85</f>
        <v>-5.5381320278436542E-2</v>
      </c>
      <c r="R85" s="400">
        <v>4.9479999999999995</v>
      </c>
      <c r="S85" s="368">
        <v>290.05</v>
      </c>
      <c r="T85" s="373">
        <v>294.99799999999999</v>
      </c>
      <c r="U85" s="19">
        <v>5.9479999999999986</v>
      </c>
      <c r="V85" s="119">
        <v>402.87199999999996</v>
      </c>
      <c r="W85" s="374">
        <v>408.81999999999994</v>
      </c>
      <c r="X85" s="344">
        <f t="shared" si="70"/>
        <v>7.4785791908685143E-4</v>
      </c>
      <c r="Y85" s="322">
        <f t="shared" si="71"/>
        <v>5.0934859696807524E-3</v>
      </c>
      <c r="Z85" s="398">
        <f t="shared" si="72"/>
        <v>4.6411418809366592E-3</v>
      </c>
      <c r="AA85" s="322">
        <f t="shared" si="73"/>
        <v>9.4775568490087158E-4</v>
      </c>
      <c r="AB85" s="322">
        <f t="shared" si="74"/>
        <v>7.567762906416785E-3</v>
      </c>
      <c r="AC85" s="398">
        <f t="shared" si="75"/>
        <v>6.8696356491913186E-3</v>
      </c>
      <c r="AE85" s="393">
        <f t="shared" si="117"/>
        <v>0.20210185933710575</v>
      </c>
      <c r="AF85" s="394">
        <f t="shared" si="118"/>
        <v>0.38897431477331473</v>
      </c>
      <c r="AG85" s="385">
        <f t="shared" si="119"/>
        <v>0.38583990399934898</v>
      </c>
      <c r="AI85" s="27">
        <f t="shared" si="120"/>
        <v>41.579831932773104</v>
      </c>
      <c r="AJ85" s="28">
        <f t="shared" si="121"/>
        <v>7.4181585677749364</v>
      </c>
      <c r="AK85" s="401">
        <f t="shared" si="122"/>
        <v>7.5218134067671283</v>
      </c>
      <c r="AL85" s="28">
        <f t="shared" si="123"/>
        <v>3.2843732744340137</v>
      </c>
      <c r="AM85" s="28">
        <f t="shared" si="124"/>
        <v>11.433533885798614</v>
      </c>
      <c r="AN85" s="401">
        <f t="shared" si="125"/>
        <v>11.035171538856048</v>
      </c>
      <c r="AO85" s="383">
        <f t="shared" si="126"/>
        <v>-0.92101042448309456</v>
      </c>
      <c r="AP85" s="384">
        <f t="shared" si="127"/>
        <v>0.54129003597561032</v>
      </c>
      <c r="AQ85" s="385">
        <f t="shared" si="128"/>
        <v>0.46708924325722662</v>
      </c>
    </row>
    <row r="86" spans="1:43" ht="19.5" customHeight="1">
      <c r="A86" s="8" t="s">
        <v>251</v>
      </c>
      <c r="B86" s="19">
        <v>226.55</v>
      </c>
      <c r="C86" s="370">
        <v>161.13999999999999</v>
      </c>
      <c r="D86" s="374">
        <v>387.69</v>
      </c>
      <c r="E86" s="19">
        <v>0.6</v>
      </c>
      <c r="F86" s="368">
        <v>925.55</v>
      </c>
      <c r="G86" s="376">
        <v>926.15</v>
      </c>
      <c r="H86" s="344">
        <f t="shared" si="63"/>
        <v>5.3443036045682409E-3</v>
      </c>
      <c r="I86" s="322">
        <f t="shared" si="64"/>
        <v>3.4686553796382374E-4</v>
      </c>
      <c r="J86" s="398">
        <f t="shared" si="65"/>
        <v>7.6474793883081645E-4</v>
      </c>
      <c r="K86" s="322">
        <f t="shared" si="66"/>
        <v>1.6563101275082742E-5</v>
      </c>
      <c r="L86" s="322">
        <f t="shared" si="67"/>
        <v>2.0867226653703752E-3</v>
      </c>
      <c r="M86" s="398">
        <f t="shared" si="68"/>
        <v>1.9304141708136923E-3</v>
      </c>
      <c r="N86" s="393">
        <f t="shared" si="129"/>
        <v>-0.9973515780180976</v>
      </c>
      <c r="O86" s="394">
        <f t="shared" si="130"/>
        <v>4.743763187290555</v>
      </c>
      <c r="P86" s="385">
        <f t="shared" si="131"/>
        <v>1.3888931878562771</v>
      </c>
      <c r="R86" s="400">
        <v>18.39</v>
      </c>
      <c r="S86" s="368">
        <v>13.061999999999998</v>
      </c>
      <c r="T86" s="373">
        <v>31.451999999999998</v>
      </c>
      <c r="U86" s="19">
        <v>0.108</v>
      </c>
      <c r="V86" s="119">
        <v>400.483</v>
      </c>
      <c r="W86" s="374">
        <v>400.59100000000001</v>
      </c>
      <c r="X86" s="344">
        <f t="shared" si="70"/>
        <v>2.7795285230410669E-3</v>
      </c>
      <c r="Y86" s="322">
        <f t="shared" si="71"/>
        <v>2.2937808562651255E-4</v>
      </c>
      <c r="Z86" s="398">
        <f t="shared" si="72"/>
        <v>4.948277426939159E-4</v>
      </c>
      <c r="AA86" s="322">
        <f t="shared" si="73"/>
        <v>1.7208744783001706E-5</v>
      </c>
      <c r="AB86" s="322">
        <f t="shared" si="74"/>
        <v>7.5228866539509163E-3</v>
      </c>
      <c r="AC86" s="398">
        <f t="shared" si="75"/>
        <v>6.7313590684046761E-3</v>
      </c>
      <c r="AE86" s="393">
        <f t="shared" si="117"/>
        <v>-0.99412724306688416</v>
      </c>
      <c r="AF86" s="394">
        <f t="shared" si="118"/>
        <v>29.660159240545099</v>
      </c>
      <c r="AG86" s="385">
        <f t="shared" si="119"/>
        <v>11.736582729238206</v>
      </c>
      <c r="AI86" s="27">
        <f t="shared" si="120"/>
        <v>0.81174133745310084</v>
      </c>
      <c r="AJ86" s="28">
        <f t="shared" si="121"/>
        <v>0.81059947871416149</v>
      </c>
      <c r="AK86" s="401">
        <f t="shared" si="122"/>
        <v>0.81126673373055791</v>
      </c>
      <c r="AL86" s="28">
        <f t="shared" si="123"/>
        <v>1.7999999999999998</v>
      </c>
      <c r="AM86" s="28">
        <f t="shared" si="124"/>
        <v>4.3269731510993461</v>
      </c>
      <c r="AN86" s="401">
        <f t="shared" si="125"/>
        <v>4.3253360686713815</v>
      </c>
      <c r="AO86" s="383">
        <f t="shared" si="126"/>
        <v>1.2174551386623162</v>
      </c>
      <c r="AP86" s="384">
        <f t="shared" si="127"/>
        <v>4.3379915293840812</v>
      </c>
      <c r="AQ86" s="385">
        <f t="shared" si="128"/>
        <v>4.3315831758336767</v>
      </c>
    </row>
    <row r="87" spans="1:43" ht="19.5" customHeight="1">
      <c r="A87" s="8" t="s">
        <v>175</v>
      </c>
      <c r="B87" s="19">
        <v>155.32</v>
      </c>
      <c r="C87" s="370">
        <v>1780.53</v>
      </c>
      <c r="D87" s="374">
        <v>1935.85</v>
      </c>
      <c r="E87" s="19">
        <v>316.27999999999997</v>
      </c>
      <c r="F87" s="368">
        <v>1574.7</v>
      </c>
      <c r="G87" s="376">
        <v>1890.98</v>
      </c>
      <c r="H87" s="344">
        <f t="shared" si="63"/>
        <v>3.6639913302208742E-3</v>
      </c>
      <c r="I87" s="322">
        <f t="shared" si="64"/>
        <v>3.8327199721405435E-3</v>
      </c>
      <c r="J87" s="398">
        <f t="shared" si="65"/>
        <v>3.8186109968934871E-3</v>
      </c>
      <c r="K87" s="322">
        <f t="shared" si="66"/>
        <v>8.7309627854719497E-3</v>
      </c>
      <c r="L87" s="322">
        <f t="shared" si="67"/>
        <v>3.5502805695626712E-3</v>
      </c>
      <c r="M87" s="398">
        <f t="shared" si="68"/>
        <v>3.9414507247479092E-3</v>
      </c>
      <c r="N87" s="393">
        <f t="shared" si="129"/>
        <v>1.036312129796549</v>
      </c>
      <c r="O87" s="394">
        <f t="shared" si="130"/>
        <v>-0.1156004111135448</v>
      </c>
      <c r="P87" s="385">
        <f t="shared" si="131"/>
        <v>-2.3178448743445976E-2</v>
      </c>
      <c r="R87" s="400">
        <v>22.425999999999998</v>
      </c>
      <c r="S87" s="368">
        <v>341.39800000000002</v>
      </c>
      <c r="T87" s="373">
        <v>363.82400000000001</v>
      </c>
      <c r="U87" s="19">
        <v>50.334000000000003</v>
      </c>
      <c r="V87" s="119">
        <v>317.37699999999995</v>
      </c>
      <c r="W87" s="374">
        <v>367.71099999999996</v>
      </c>
      <c r="X87" s="344">
        <f t="shared" si="70"/>
        <v>3.3895435920456205E-3</v>
      </c>
      <c r="Y87" s="322">
        <f t="shared" si="71"/>
        <v>5.9951936668749166E-3</v>
      </c>
      <c r="Z87" s="398">
        <f t="shared" si="72"/>
        <v>5.7239669546569781E-3</v>
      </c>
      <c r="AA87" s="322">
        <f t="shared" si="73"/>
        <v>8.0202311102556302E-3</v>
      </c>
      <c r="AB87" s="322">
        <f t="shared" si="74"/>
        <v>5.9617791456091258E-3</v>
      </c>
      <c r="AC87" s="398">
        <f t="shared" si="75"/>
        <v>6.1788576737923512E-3</v>
      </c>
      <c r="AE87" s="393">
        <f t="shared" si="117"/>
        <v>1.244448408097744</v>
      </c>
      <c r="AF87" s="394">
        <f t="shared" si="118"/>
        <v>-7.0360693384261389E-2</v>
      </c>
      <c r="AG87" s="385">
        <f t="shared" si="119"/>
        <v>1.0683737191608974E-2</v>
      </c>
      <c r="AI87" s="27">
        <f t="shared" si="120"/>
        <v>1.4438578418748391</v>
      </c>
      <c r="AJ87" s="28">
        <f t="shared" si="121"/>
        <v>1.9173953822738175</v>
      </c>
      <c r="AK87" s="401">
        <f t="shared" si="122"/>
        <v>1.8794018131570112</v>
      </c>
      <c r="AL87" s="28">
        <f t="shared" si="123"/>
        <v>1.5914379663589227</v>
      </c>
      <c r="AM87" s="28">
        <f t="shared" si="124"/>
        <v>2.0154759636756205</v>
      </c>
      <c r="AN87" s="401">
        <f t="shared" si="125"/>
        <v>1.9445525600482285</v>
      </c>
      <c r="AO87" s="383">
        <f t="shared" si="126"/>
        <v>0.10221236482149225</v>
      </c>
      <c r="AP87" s="384">
        <f t="shared" si="127"/>
        <v>5.115302889980388E-2</v>
      </c>
      <c r="AQ87" s="385">
        <f t="shared" si="128"/>
        <v>3.4665682684309758E-2</v>
      </c>
    </row>
    <row r="88" spans="1:43" ht="19.5" customHeight="1">
      <c r="A88" s="8" t="s">
        <v>239</v>
      </c>
      <c r="B88" s="19">
        <v>13.569999999999999</v>
      </c>
      <c r="C88" s="370">
        <v>77.230000000000018</v>
      </c>
      <c r="D88" s="374">
        <v>90.800000000000011</v>
      </c>
      <c r="E88" s="19">
        <v>7.83</v>
      </c>
      <c r="F88" s="368">
        <v>74.39</v>
      </c>
      <c r="G88" s="376">
        <v>82.22</v>
      </c>
      <c r="H88" s="344">
        <f t="shared" si="63"/>
        <v>3.201156473802296E-4</v>
      </c>
      <c r="I88" s="322">
        <f t="shared" si="64"/>
        <v>1.6624317672177063E-4</v>
      </c>
      <c r="J88" s="398">
        <f t="shared" si="65"/>
        <v>1.7910988894693735E-4</v>
      </c>
      <c r="K88" s="322">
        <f t="shared" si="66"/>
        <v>2.161484716398298E-4</v>
      </c>
      <c r="L88" s="322">
        <f t="shared" si="67"/>
        <v>1.6771789646902082E-4</v>
      </c>
      <c r="M88" s="398">
        <f t="shared" si="68"/>
        <v>1.7137467270345169E-4</v>
      </c>
      <c r="N88" s="393">
        <f t="shared" si="129"/>
        <v>-0.42299189388356662</v>
      </c>
      <c r="O88" s="394">
        <f t="shared" si="130"/>
        <v>-3.6773274634209721E-2</v>
      </c>
      <c r="P88" s="385">
        <f t="shared" si="131"/>
        <v>-9.4493392070484711E-2</v>
      </c>
      <c r="R88" s="400">
        <v>34.530999999999999</v>
      </c>
      <c r="S88" s="368">
        <v>376.00800000000004</v>
      </c>
      <c r="T88" s="373">
        <v>410.53900000000004</v>
      </c>
      <c r="U88" s="19">
        <v>12.791</v>
      </c>
      <c r="V88" s="119">
        <v>340.435</v>
      </c>
      <c r="W88" s="374">
        <v>353.226</v>
      </c>
      <c r="X88" s="344">
        <f t="shared" si="70"/>
        <v>5.2191353686313804E-3</v>
      </c>
      <c r="Y88" s="322">
        <f t="shared" si="71"/>
        <v>6.6029700827020185E-3</v>
      </c>
      <c r="Z88" s="398">
        <f t="shared" si="72"/>
        <v>6.4589242864624688E-3</v>
      </c>
      <c r="AA88" s="322">
        <f t="shared" si="73"/>
        <v>2.0381208751793969E-3</v>
      </c>
      <c r="AB88" s="322">
        <f t="shared" si="74"/>
        <v>6.3949129377221508E-3</v>
      </c>
      <c r="AC88" s="398">
        <f t="shared" si="75"/>
        <v>5.9354579566098841E-3</v>
      </c>
      <c r="AE88" s="393">
        <f t="shared" si="117"/>
        <v>-0.62957921867307631</v>
      </c>
      <c r="AF88" s="394">
        <f t="shared" si="118"/>
        <v>-9.4607029637667373E-2</v>
      </c>
      <c r="AG88" s="385">
        <f t="shared" si="119"/>
        <v>-0.13960427632941094</v>
      </c>
      <c r="AI88" s="27">
        <f t="shared" si="120"/>
        <v>25.446573323507739</v>
      </c>
      <c r="AJ88" s="28">
        <f t="shared" si="121"/>
        <v>48.686779748802273</v>
      </c>
      <c r="AK88" s="401">
        <f t="shared" si="122"/>
        <v>45.213546255506607</v>
      </c>
      <c r="AL88" s="28">
        <f t="shared" si="123"/>
        <v>16.335887611749683</v>
      </c>
      <c r="AM88" s="28">
        <f t="shared" si="124"/>
        <v>45.763543487027825</v>
      </c>
      <c r="AN88" s="401">
        <f t="shared" si="125"/>
        <v>42.961080029189979</v>
      </c>
      <c r="AO88" s="383">
        <f t="shared" si="126"/>
        <v>-0.35803192814733659</v>
      </c>
      <c r="AP88" s="384">
        <f t="shared" si="127"/>
        <v>-6.0041684351620363E-2</v>
      </c>
      <c r="AQ88" s="385">
        <f t="shared" si="128"/>
        <v>-4.9818393221971555E-2</v>
      </c>
    </row>
    <row r="89" spans="1:43" ht="19.5" customHeight="1">
      <c r="A89" s="8" t="s">
        <v>240</v>
      </c>
      <c r="B89" s="19"/>
      <c r="C89" s="370">
        <v>578.75</v>
      </c>
      <c r="D89" s="374">
        <v>578.75</v>
      </c>
      <c r="E89" s="19">
        <v>75.5</v>
      </c>
      <c r="F89" s="368">
        <v>2423.5299999999997</v>
      </c>
      <c r="G89" s="376">
        <v>2499.0299999999997</v>
      </c>
      <c r="H89" s="344">
        <f t="shared" si="63"/>
        <v>0</v>
      </c>
      <c r="I89" s="322">
        <f t="shared" si="64"/>
        <v>1.2458013534601155E-3</v>
      </c>
      <c r="J89" s="398">
        <f t="shared" si="65"/>
        <v>1.1416282844497795E-3</v>
      </c>
      <c r="K89" s="322">
        <f t="shared" si="66"/>
        <v>2.0841902437812453E-3</v>
      </c>
      <c r="L89" s="322">
        <f t="shared" si="67"/>
        <v>5.4640321767652367E-3</v>
      </c>
      <c r="M89" s="398">
        <f t="shared" si="68"/>
        <v>5.2088354211397084E-3</v>
      </c>
      <c r="N89" s="393"/>
      <c r="O89" s="394">
        <f t="shared" ref="O89:O95" si="132">(F89-C89)/C89</f>
        <v>3.1875248380129584</v>
      </c>
      <c r="P89" s="385">
        <f t="shared" ref="P89:P95" si="133">(G89-D89)/D89</f>
        <v>3.3179784017278613</v>
      </c>
      <c r="R89" s="400"/>
      <c r="S89" s="368">
        <v>108.086</v>
      </c>
      <c r="T89" s="373">
        <v>108.086</v>
      </c>
      <c r="U89" s="19">
        <v>15.127000000000001</v>
      </c>
      <c r="V89" s="119">
        <v>319.7829999999999</v>
      </c>
      <c r="W89" s="374">
        <v>334.90999999999991</v>
      </c>
      <c r="X89" s="344">
        <f t="shared" si="70"/>
        <v>0</v>
      </c>
      <c r="Y89" s="322">
        <f t="shared" si="71"/>
        <v>1.8980676590895148E-3</v>
      </c>
      <c r="Z89" s="398">
        <f t="shared" si="72"/>
        <v>1.7004944485824304E-3</v>
      </c>
      <c r="AA89" s="322">
        <f t="shared" si="73"/>
        <v>2.410339651226545E-3</v>
      </c>
      <c r="AB89" s="322">
        <f t="shared" si="74"/>
        <v>6.0069747351582589E-3</v>
      </c>
      <c r="AC89" s="398">
        <f t="shared" si="75"/>
        <v>5.6276837612412901E-3</v>
      </c>
      <c r="AE89" s="393"/>
      <c r="AF89" s="394">
        <f t="shared" ref="AF89:AF94" si="134">(V89-S89)/S89</f>
        <v>1.958597783246673</v>
      </c>
      <c r="AG89" s="385">
        <f t="shared" ref="AG89:AG94" si="135">(W89-T89)/T89</f>
        <v>2.0985511537109329</v>
      </c>
      <c r="AI89" s="27"/>
      <c r="AJ89" s="28">
        <f t="shared" ref="AJ89:AJ94" si="136">(S89/C89)*10</f>
        <v>1.8675766738660906</v>
      </c>
      <c r="AK89" s="401">
        <f t="shared" ref="AK89:AK94" si="137">(T89/D89)*10</f>
        <v>1.8675766738660906</v>
      </c>
      <c r="AL89" s="28">
        <f t="shared" ref="AL89:AL94" si="138">(U89/E89)*10</f>
        <v>2.0035761589403975</v>
      </c>
      <c r="AM89" s="28">
        <f t="shared" ref="AM89:AM94" si="139">(V89/F89)*10</f>
        <v>1.3194926408998442</v>
      </c>
      <c r="AN89" s="401">
        <f t="shared" ref="AN89:AN94" si="140">(W89/G89)*10</f>
        <v>1.3401599820730441</v>
      </c>
      <c r="AO89" s="383"/>
      <c r="AP89" s="384">
        <f t="shared" ref="AP89:AP94" si="141">(AM89-AJ89)/AJ89</f>
        <v>-0.29347337682883551</v>
      </c>
      <c r="AQ89" s="385">
        <f t="shared" ref="AQ89:AQ94" si="142">(AN89-AK89)/AK89</f>
        <v>-0.28240698182486695</v>
      </c>
    </row>
    <row r="90" spans="1:43" ht="19.5" customHeight="1">
      <c r="A90" s="8" t="s">
        <v>174</v>
      </c>
      <c r="B90" s="19">
        <v>2803.4300000000003</v>
      </c>
      <c r="C90" s="370">
        <v>1358.0899999999997</v>
      </c>
      <c r="D90" s="374">
        <v>4161.5200000000004</v>
      </c>
      <c r="E90" s="19">
        <v>786.07</v>
      </c>
      <c r="F90" s="368">
        <v>1059.06</v>
      </c>
      <c r="G90" s="376">
        <v>1845.13</v>
      </c>
      <c r="H90" s="344">
        <f t="shared" si="63"/>
        <v>6.6132778875103701E-2</v>
      </c>
      <c r="I90" s="322">
        <f t="shared" si="64"/>
        <v>2.923387231309975E-3</v>
      </c>
      <c r="J90" s="398">
        <f t="shared" si="65"/>
        <v>8.2089139322737755E-3</v>
      </c>
      <c r="K90" s="322">
        <f t="shared" si="66"/>
        <v>2.1699595032173821E-2</v>
      </c>
      <c r="L90" s="322">
        <f t="shared" si="67"/>
        <v>2.3877310852867479E-3</v>
      </c>
      <c r="M90" s="398">
        <f t="shared" si="68"/>
        <v>3.8458836030810005E-3</v>
      </c>
      <c r="N90" s="393">
        <f t="shared" si="129"/>
        <v>-0.71960419914176554</v>
      </c>
      <c r="O90" s="394">
        <f t="shared" si="132"/>
        <v>-0.22018422932206247</v>
      </c>
      <c r="P90" s="385">
        <f t="shared" si="133"/>
        <v>-0.55662113843018901</v>
      </c>
      <c r="R90" s="400">
        <v>370.94099999999992</v>
      </c>
      <c r="S90" s="368">
        <v>222.88599999999997</v>
      </c>
      <c r="T90" s="373">
        <v>593.82699999999988</v>
      </c>
      <c r="U90" s="19">
        <v>132.07900000000001</v>
      </c>
      <c r="V90" s="119">
        <v>186.679</v>
      </c>
      <c r="W90" s="374">
        <v>318.75800000000004</v>
      </c>
      <c r="X90" s="344">
        <f t="shared" si="70"/>
        <v>5.6065312118835031E-2</v>
      </c>
      <c r="Y90" s="322">
        <f t="shared" si="71"/>
        <v>3.9140379722057018E-3</v>
      </c>
      <c r="Z90" s="398">
        <f t="shared" si="72"/>
        <v>9.3425560842140386E-3</v>
      </c>
      <c r="AA90" s="322">
        <f t="shared" si="73"/>
        <v>2.1045498168463728E-2</v>
      </c>
      <c r="AB90" s="322">
        <f t="shared" si="74"/>
        <v>3.5066780804001744E-3</v>
      </c>
      <c r="AC90" s="398">
        <f t="shared" si="75"/>
        <v>5.3562724922091064E-3</v>
      </c>
      <c r="AE90" s="393">
        <f t="shared" ref="AE90:AE94" si="143">(U90-R90)/R90</f>
        <v>-0.64393528890039109</v>
      </c>
      <c r="AF90" s="394">
        <f t="shared" si="134"/>
        <v>-0.16244627298260084</v>
      </c>
      <c r="AG90" s="385">
        <f t="shared" si="135"/>
        <v>-0.46321403371689046</v>
      </c>
      <c r="AI90" s="27">
        <f t="shared" ref="AI90:AI94" si="144">(R90/B90)*10</f>
        <v>1.3231684044188721</v>
      </c>
      <c r="AJ90" s="28">
        <f t="shared" si="136"/>
        <v>1.6411725290665569</v>
      </c>
      <c r="AK90" s="401">
        <f t="shared" si="137"/>
        <v>1.4269473653857241</v>
      </c>
      <c r="AL90" s="28">
        <f t="shared" si="138"/>
        <v>1.6802447619168777</v>
      </c>
      <c r="AM90" s="28">
        <f t="shared" si="139"/>
        <v>1.7626857779540348</v>
      </c>
      <c r="AN90" s="401">
        <f t="shared" si="140"/>
        <v>1.7275639114859118</v>
      </c>
      <c r="AO90" s="383">
        <f t="shared" ref="AO90:AO94" si="145">(AL90-AI90)/AI90</f>
        <v>0.26986463424119583</v>
      </c>
      <c r="AP90" s="384">
        <f t="shared" si="141"/>
        <v>7.4040508682283721E-2</v>
      </c>
      <c r="AQ90" s="385">
        <f t="shared" si="142"/>
        <v>0.21067108247466915</v>
      </c>
    </row>
    <row r="91" spans="1:43" ht="19.5" customHeight="1">
      <c r="A91" s="8" t="s">
        <v>185</v>
      </c>
      <c r="B91" s="19">
        <v>122.05000000000001</v>
      </c>
      <c r="C91" s="370">
        <v>977.81</v>
      </c>
      <c r="D91" s="374">
        <v>1099.8599999999999</v>
      </c>
      <c r="E91" s="19">
        <v>65.11</v>
      </c>
      <c r="F91" s="368">
        <v>785.75</v>
      </c>
      <c r="G91" s="376">
        <v>850.86</v>
      </c>
      <c r="H91" s="344">
        <f t="shared" si="63"/>
        <v>2.8791536302694939E-3</v>
      </c>
      <c r="I91" s="322">
        <f t="shared" si="64"/>
        <v>2.1048069484696941E-3</v>
      </c>
      <c r="J91" s="398">
        <f t="shared" si="65"/>
        <v>2.1695572957839042E-3</v>
      </c>
      <c r="K91" s="322">
        <f t="shared" si="66"/>
        <v>1.7973725400343957E-3</v>
      </c>
      <c r="L91" s="322">
        <f t="shared" si="67"/>
        <v>1.7715329634431121E-3</v>
      </c>
      <c r="M91" s="398">
        <f t="shared" si="68"/>
        <v>1.7734839943621857E-3</v>
      </c>
      <c r="N91" s="393">
        <f t="shared" si="129"/>
        <v>-0.46653011061040561</v>
      </c>
      <c r="O91" s="394">
        <f t="shared" si="132"/>
        <v>-0.19641852711671998</v>
      </c>
      <c r="P91" s="385">
        <f t="shared" si="133"/>
        <v>-0.22639244994817515</v>
      </c>
      <c r="R91" s="400">
        <v>49.183000000000007</v>
      </c>
      <c r="S91" s="368">
        <v>270.34699999999998</v>
      </c>
      <c r="T91" s="373">
        <v>319.52999999999997</v>
      </c>
      <c r="U91" s="19">
        <v>25.840000000000003</v>
      </c>
      <c r="V91" s="119">
        <v>225.54300000000003</v>
      </c>
      <c r="W91" s="374">
        <v>251.38300000000004</v>
      </c>
      <c r="X91" s="344">
        <f t="shared" si="70"/>
        <v>7.4336895785061894E-3</v>
      </c>
      <c r="Y91" s="322">
        <f t="shared" si="71"/>
        <v>4.74748716236953E-3</v>
      </c>
      <c r="Z91" s="398">
        <f t="shared" si="72"/>
        <v>5.0270987098749503E-3</v>
      </c>
      <c r="AA91" s="322">
        <f t="shared" si="73"/>
        <v>4.1173515295626316E-3</v>
      </c>
      <c r="AB91" s="322">
        <f t="shared" si="74"/>
        <v>4.236720221812291E-3</v>
      </c>
      <c r="AC91" s="398">
        <f t="shared" si="75"/>
        <v>4.2241319367953174E-3</v>
      </c>
      <c r="AE91" s="393">
        <f t="shared" si="143"/>
        <v>-0.47461521257345018</v>
      </c>
      <c r="AF91" s="394">
        <f t="shared" si="134"/>
        <v>-0.16572774989180553</v>
      </c>
      <c r="AG91" s="385">
        <f t="shared" si="135"/>
        <v>-0.21327261915939016</v>
      </c>
      <c r="AI91" s="27">
        <f t="shared" si="144"/>
        <v>4.0297419090536666</v>
      </c>
      <c r="AJ91" s="28">
        <f t="shared" si="136"/>
        <v>2.7648213865679425</v>
      </c>
      <c r="AK91" s="401">
        <f t="shared" si="137"/>
        <v>2.9051879330096559</v>
      </c>
      <c r="AL91" s="28">
        <f t="shared" si="138"/>
        <v>3.9686684073107052</v>
      </c>
      <c r="AM91" s="28">
        <f t="shared" si="139"/>
        <v>2.8704167992363989</v>
      </c>
      <c r="AN91" s="401">
        <f t="shared" si="140"/>
        <v>2.9544578426533157</v>
      </c>
      <c r="AO91" s="383">
        <f t="shared" si="145"/>
        <v>-1.5155685679459225E-2</v>
      </c>
      <c r="AP91" s="384">
        <f t="shared" si="141"/>
        <v>3.8192489822836337E-2</v>
      </c>
      <c r="AQ91" s="385">
        <f t="shared" si="142"/>
        <v>1.6959284831056739E-2</v>
      </c>
    </row>
    <row r="92" spans="1:43" ht="19.5" customHeight="1">
      <c r="A92" s="8" t="s">
        <v>252</v>
      </c>
      <c r="B92" s="19">
        <v>60.86</v>
      </c>
      <c r="C92" s="370">
        <v>675.03</v>
      </c>
      <c r="D92" s="374">
        <v>735.89</v>
      </c>
      <c r="E92" s="19">
        <v>86.690000000000012</v>
      </c>
      <c r="F92" s="368">
        <v>1141.9000000000001</v>
      </c>
      <c r="G92" s="376">
        <v>1228.5900000000001</v>
      </c>
      <c r="H92" s="344">
        <f t="shared" si="63"/>
        <v>1.4356844730700645E-3</v>
      </c>
      <c r="I92" s="322">
        <f t="shared" si="64"/>
        <v>1.4530510369350873E-3</v>
      </c>
      <c r="J92" s="398">
        <f t="shared" si="65"/>
        <v>1.4515988565766708E-3</v>
      </c>
      <c r="K92" s="322">
        <f t="shared" si="66"/>
        <v>2.3930920825615386E-3</v>
      </c>
      <c r="L92" s="322">
        <f t="shared" si="67"/>
        <v>2.5745001475732609E-3</v>
      </c>
      <c r="M92" s="398">
        <f t="shared" si="68"/>
        <v>2.5608028355233975E-3</v>
      </c>
      <c r="N92" s="393">
        <f t="shared" si="129"/>
        <v>0.42441669405192267</v>
      </c>
      <c r="O92" s="394">
        <f t="shared" si="132"/>
        <v>0.69162852021391663</v>
      </c>
      <c r="P92" s="385">
        <f t="shared" si="133"/>
        <v>0.66952941336341054</v>
      </c>
      <c r="R92" s="400">
        <v>8.2259999999999991</v>
      </c>
      <c r="S92" s="368">
        <v>125.52899999999998</v>
      </c>
      <c r="T92" s="373">
        <v>133.755</v>
      </c>
      <c r="U92" s="19">
        <v>14.583000000000002</v>
      </c>
      <c r="V92" s="119">
        <v>220.553</v>
      </c>
      <c r="W92" s="374">
        <v>235.136</v>
      </c>
      <c r="X92" s="344">
        <f t="shared" si="70"/>
        <v>1.243306233308092E-3</v>
      </c>
      <c r="Y92" s="322">
        <f t="shared" si="71"/>
        <v>2.2043792459508879E-3</v>
      </c>
      <c r="Z92" s="398">
        <f t="shared" si="72"/>
        <v>2.1043394608935753E-3</v>
      </c>
      <c r="AA92" s="322">
        <f t="shared" si="73"/>
        <v>2.3236585663936474E-3</v>
      </c>
      <c r="AB92" s="322">
        <f t="shared" si="74"/>
        <v>4.1429853956068954E-3</v>
      </c>
      <c r="AC92" s="398">
        <f t="shared" si="75"/>
        <v>3.9511243285755343E-3</v>
      </c>
      <c r="AE92" s="393">
        <f t="shared" si="143"/>
        <v>0.77279358132749865</v>
      </c>
      <c r="AF92" s="394">
        <f t="shared" si="134"/>
        <v>0.75698842498546171</v>
      </c>
      <c r="AG92" s="385">
        <f t="shared" si="135"/>
        <v>0.75796045007663271</v>
      </c>
      <c r="AI92" s="27">
        <f t="shared" si="144"/>
        <v>1.3516266841932303</v>
      </c>
      <c r="AJ92" s="28">
        <f t="shared" si="136"/>
        <v>1.8596062397226787</v>
      </c>
      <c r="AK92" s="401">
        <f t="shared" si="137"/>
        <v>1.8175950209949856</v>
      </c>
      <c r="AL92" s="28">
        <f t="shared" si="138"/>
        <v>1.6822009458991811</v>
      </c>
      <c r="AM92" s="28">
        <f t="shared" si="139"/>
        <v>1.9314563446886766</v>
      </c>
      <c r="AN92" s="401">
        <f t="shared" si="140"/>
        <v>1.9138687438445694</v>
      </c>
      <c r="AO92" s="383">
        <f t="shared" si="145"/>
        <v>0.24457512238541415</v>
      </c>
      <c r="AP92" s="384">
        <f t="shared" si="141"/>
        <v>3.8637268165282561E-2</v>
      </c>
      <c r="AQ92" s="385">
        <f t="shared" si="142"/>
        <v>5.2967642262181022E-2</v>
      </c>
    </row>
    <row r="93" spans="1:43" ht="19.5" customHeight="1">
      <c r="A93" s="8" t="s">
        <v>171</v>
      </c>
      <c r="B93" s="19">
        <v>4.1100000000000003</v>
      </c>
      <c r="C93" s="370">
        <v>129.44999999999999</v>
      </c>
      <c r="D93" s="374">
        <v>133.56</v>
      </c>
      <c r="E93" s="19">
        <v>4.4999999999999982</v>
      </c>
      <c r="F93" s="368">
        <v>126.26999999999998</v>
      </c>
      <c r="G93" s="376">
        <v>130.76999999999998</v>
      </c>
      <c r="H93" s="344">
        <f t="shared" si="63"/>
        <v>9.6954702338448339E-5</v>
      </c>
      <c r="I93" s="322">
        <f t="shared" si="64"/>
        <v>2.7865051439380031E-4</v>
      </c>
      <c r="J93" s="398">
        <f t="shared" si="65"/>
        <v>2.634572331250325E-4</v>
      </c>
      <c r="K93" s="322">
        <f t="shared" si="66"/>
        <v>1.2422325956312053E-4</v>
      </c>
      <c r="L93" s="322">
        <f t="shared" si="67"/>
        <v>2.8468529086091214E-4</v>
      </c>
      <c r="M93" s="398">
        <f t="shared" si="68"/>
        <v>2.7256952018280678E-4</v>
      </c>
      <c r="N93" s="393">
        <f t="shared" ref="N93:N95" si="146">(E93-B93)/B93</f>
        <v>9.4890510948904591E-2</v>
      </c>
      <c r="O93" s="394">
        <f t="shared" si="132"/>
        <v>-2.4565469293163437E-2</v>
      </c>
      <c r="P93" s="385">
        <f t="shared" si="133"/>
        <v>-2.0889487870620099E-2</v>
      </c>
      <c r="R93" s="400">
        <v>7.4009999999999998</v>
      </c>
      <c r="S93" s="368">
        <v>205.91500000000002</v>
      </c>
      <c r="T93" s="373">
        <v>213.31600000000003</v>
      </c>
      <c r="U93" s="19">
        <v>7.8009999999999993</v>
      </c>
      <c r="V93" s="119">
        <v>202.83699999999999</v>
      </c>
      <c r="W93" s="374">
        <v>210.63799999999998</v>
      </c>
      <c r="X93" s="344">
        <f t="shared" si="70"/>
        <v>1.1186128656349612E-3</v>
      </c>
      <c r="Y93" s="322">
        <f t="shared" si="71"/>
        <v>3.6160150437745636E-3</v>
      </c>
      <c r="Z93" s="398">
        <f t="shared" si="72"/>
        <v>3.3560560460541584E-3</v>
      </c>
      <c r="AA93" s="322">
        <f t="shared" si="73"/>
        <v>1.2430131301129287E-3</v>
      </c>
      <c r="AB93" s="322">
        <f t="shared" si="74"/>
        <v>3.8101985857762798E-3</v>
      </c>
      <c r="AC93" s="398">
        <f t="shared" si="75"/>
        <v>3.5394704610204027E-3</v>
      </c>
      <c r="AE93" s="393">
        <f t="shared" si="143"/>
        <v>5.4046750439129779E-2</v>
      </c>
      <c r="AF93" s="394">
        <f t="shared" si="134"/>
        <v>-1.4947915401986407E-2</v>
      </c>
      <c r="AG93" s="385">
        <f t="shared" si="135"/>
        <v>-1.2554145024283475E-2</v>
      </c>
      <c r="AI93" s="27">
        <f t="shared" si="144"/>
        <v>18.007299270072991</v>
      </c>
      <c r="AJ93" s="28">
        <f t="shared" si="136"/>
        <v>15.906913866357669</v>
      </c>
      <c r="AK93" s="401">
        <f t="shared" si="137"/>
        <v>15.971548367774783</v>
      </c>
      <c r="AL93" s="28">
        <f t="shared" si="138"/>
        <v>17.335555555555562</v>
      </c>
      <c r="AM93" s="28">
        <f t="shared" si="139"/>
        <v>16.063752276867032</v>
      </c>
      <c r="AN93" s="401">
        <f t="shared" si="140"/>
        <v>16.107517014605797</v>
      </c>
      <c r="AO93" s="383">
        <f t="shared" si="145"/>
        <v>-3.7303967932260977E-2</v>
      </c>
      <c r="AP93" s="384">
        <f t="shared" si="141"/>
        <v>9.8597636114109797E-3</v>
      </c>
      <c r="AQ93" s="385">
        <f t="shared" si="142"/>
        <v>8.5131787914409576E-3</v>
      </c>
    </row>
    <row r="94" spans="1:43" ht="19.5" customHeight="1">
      <c r="A94" s="8" t="s">
        <v>186</v>
      </c>
      <c r="B94" s="19">
        <v>20.7</v>
      </c>
      <c r="C94" s="370">
        <v>56.97</v>
      </c>
      <c r="D94" s="374">
        <v>77.67</v>
      </c>
      <c r="E94" s="19">
        <v>114.8</v>
      </c>
      <c r="F94" s="368">
        <v>393.51</v>
      </c>
      <c r="G94" s="376">
        <v>508.31</v>
      </c>
      <c r="H94" s="344">
        <f t="shared" si="63"/>
        <v>4.8831200447831634E-4</v>
      </c>
      <c r="I94" s="322">
        <f t="shared" si="64"/>
        <v>1.2263205720366787E-4</v>
      </c>
      <c r="J94" s="398">
        <f t="shared" si="65"/>
        <v>1.5320996778093199E-4</v>
      </c>
      <c r="K94" s="322">
        <f t="shared" si="66"/>
        <v>3.1690733772991651E-3</v>
      </c>
      <c r="L94" s="322">
        <f t="shared" si="67"/>
        <v>8.8719813737766346E-4</v>
      </c>
      <c r="M94" s="398">
        <f t="shared" si="68"/>
        <v>1.0594923361942536E-3</v>
      </c>
      <c r="N94" s="393">
        <f t="shared" si="146"/>
        <v>4.545893719806763</v>
      </c>
      <c r="O94" s="394">
        <f t="shared" si="132"/>
        <v>5.9073196419167981</v>
      </c>
      <c r="P94" s="385">
        <f t="shared" si="133"/>
        <v>5.5444830693961631</v>
      </c>
      <c r="R94" s="400">
        <v>4.8369999999999997</v>
      </c>
      <c r="S94" s="368">
        <v>12.387999999999998</v>
      </c>
      <c r="T94" s="373">
        <v>17.224999999999998</v>
      </c>
      <c r="U94" s="19">
        <v>81.106999999999999</v>
      </c>
      <c r="V94" s="119">
        <v>125.083</v>
      </c>
      <c r="W94" s="374">
        <v>206.19</v>
      </c>
      <c r="X94" s="344">
        <f t="shared" si="70"/>
        <v>7.3108099325446658E-4</v>
      </c>
      <c r="Y94" s="322">
        <f t="shared" si="71"/>
        <v>2.175421623596109E-4</v>
      </c>
      <c r="Z94" s="398">
        <f t="shared" si="72"/>
        <v>2.7099732506367485E-4</v>
      </c>
      <c r="AA94" s="322">
        <f t="shared" si="73"/>
        <v>1.292360799180481E-2</v>
      </c>
      <c r="AB94" s="322">
        <f t="shared" si="74"/>
        <v>2.3496259050599963E-3</v>
      </c>
      <c r="AC94" s="398">
        <f t="shared" si="75"/>
        <v>3.4647281799000981E-3</v>
      </c>
      <c r="AE94" s="393">
        <f t="shared" si="143"/>
        <v>15.768038040107506</v>
      </c>
      <c r="AF94" s="394">
        <f t="shared" si="134"/>
        <v>9.097110106554732</v>
      </c>
      <c r="AG94" s="385">
        <f t="shared" si="135"/>
        <v>10.970391872278666</v>
      </c>
      <c r="AI94" s="27">
        <f t="shared" si="144"/>
        <v>2.3367149758454104</v>
      </c>
      <c r="AJ94" s="28">
        <f t="shared" si="136"/>
        <v>2.1744777953308754</v>
      </c>
      <c r="AK94" s="401">
        <f t="shared" si="137"/>
        <v>2.2177159778550273</v>
      </c>
      <c r="AL94" s="28">
        <f t="shared" si="138"/>
        <v>7.0650696864111495</v>
      </c>
      <c r="AM94" s="28">
        <f t="shared" si="139"/>
        <v>3.1786485730985237</v>
      </c>
      <c r="AN94" s="401">
        <f t="shared" si="140"/>
        <v>4.0563829159371254</v>
      </c>
      <c r="AO94" s="383">
        <f t="shared" si="145"/>
        <v>2.0235051169880256</v>
      </c>
      <c r="AP94" s="384">
        <f t="shared" si="141"/>
        <v>0.46179858903312027</v>
      </c>
      <c r="AQ94" s="385">
        <f t="shared" si="142"/>
        <v>0.82908134154331836</v>
      </c>
    </row>
    <row r="95" spans="1:43" ht="19.5" customHeight="1">
      <c r="A95" s="8" t="s">
        <v>189</v>
      </c>
      <c r="B95" s="19">
        <v>105.66000000000001</v>
      </c>
      <c r="C95" s="370">
        <v>1710.3799999999999</v>
      </c>
      <c r="D95" s="374">
        <v>1816.04</v>
      </c>
      <c r="E95" s="19">
        <v>58.46</v>
      </c>
      <c r="F95" s="368">
        <v>616.79999999999995</v>
      </c>
      <c r="G95" s="376">
        <v>675.26</v>
      </c>
      <c r="H95" s="344">
        <f t="shared" si="63"/>
        <v>2.4925143185110586E-3</v>
      </c>
      <c r="I95" s="322">
        <f t="shared" si="64"/>
        <v>3.6817170089522458E-3</v>
      </c>
      <c r="J95" s="398">
        <f t="shared" si="65"/>
        <v>3.5822766819735251E-3</v>
      </c>
      <c r="K95" s="322">
        <f t="shared" si="66"/>
        <v>1.6137981675688954E-3</v>
      </c>
      <c r="L95" s="322">
        <f t="shared" si="67"/>
        <v>1.3906223758850926E-3</v>
      </c>
      <c r="M95" s="398">
        <f t="shared" si="68"/>
        <v>1.4074733822638384E-3</v>
      </c>
      <c r="N95" s="393">
        <f t="shared" si="146"/>
        <v>-0.44671588112814692</v>
      </c>
      <c r="O95" s="394">
        <f t="shared" si="132"/>
        <v>-0.63937838375097933</v>
      </c>
      <c r="P95" s="385">
        <f t="shared" si="133"/>
        <v>-0.62816898306204705</v>
      </c>
      <c r="R95" s="400">
        <v>33.599000000000004</v>
      </c>
      <c r="S95" s="368">
        <v>436.26199999999994</v>
      </c>
      <c r="T95" s="373">
        <v>469.86099999999993</v>
      </c>
      <c r="U95" s="19">
        <v>18.939999999999998</v>
      </c>
      <c r="V95" s="119">
        <v>185.88600000000002</v>
      </c>
      <c r="W95" s="374">
        <v>204.82600000000002</v>
      </c>
      <c r="X95" s="344">
        <f t="shared" si="70"/>
        <v>5.0782696490297343E-3</v>
      </c>
      <c r="Y95" s="322">
        <f t="shared" si="71"/>
        <v>7.6610735256158035E-3</v>
      </c>
      <c r="Z95" s="398">
        <f t="shared" si="72"/>
        <v>7.3922249144698594E-3</v>
      </c>
      <c r="AA95" s="322">
        <f t="shared" si="73"/>
        <v>3.0179039462041881E-3</v>
      </c>
      <c r="AB95" s="322">
        <f t="shared" si="74"/>
        <v>3.4917819446925839E-3</v>
      </c>
      <c r="AC95" s="398">
        <f t="shared" si="75"/>
        <v>3.441808109880293E-3</v>
      </c>
      <c r="AE95" s="393">
        <f t="shared" ref="AE95" si="147">(U95-R95)/R95</f>
        <v>-0.43629274680794083</v>
      </c>
      <c r="AF95" s="394">
        <f t="shared" ref="AF95" si="148">(V95-S95)/S95</f>
        <v>-0.57391200700496481</v>
      </c>
      <c r="AG95" s="385">
        <f t="shared" ref="AG95" si="149">(W95-T95)/T95</f>
        <v>-0.56407107633959819</v>
      </c>
      <c r="AI95" s="27">
        <f t="shared" ref="AI95" si="150">(R95/B95)*10</f>
        <v>3.1799167139882645</v>
      </c>
      <c r="AJ95" s="28">
        <f t="shared" ref="AJ95" si="151">(S95/C95)*10</f>
        <v>2.5506729498707887</v>
      </c>
      <c r="AK95" s="401">
        <f t="shared" ref="AK95" si="152">(T95/D95)*10</f>
        <v>2.5872833197506662</v>
      </c>
      <c r="AL95" s="28">
        <f t="shared" ref="AL95" si="153">(U95/E95)*10</f>
        <v>3.2398221005815935</v>
      </c>
      <c r="AM95" s="28">
        <f t="shared" ref="AM95" si="154">(V95/F95)*10</f>
        <v>3.0137159533073938</v>
      </c>
      <c r="AN95" s="401">
        <f t="shared" ref="AN95" si="155">(W95/G95)*10</f>
        <v>3.0332908805497145</v>
      </c>
      <c r="AO95" s="383">
        <f t="shared" ref="AO95:AO96" si="156">(AL95-AI95)/AI95</f>
        <v>1.8838665280071259E-2</v>
      </c>
      <c r="AP95" s="384">
        <f t="shared" ref="AP95:AP96" si="157">(AM95-AJ95)/AJ95</f>
        <v>0.18153758342874252</v>
      </c>
      <c r="AQ95" s="385">
        <f t="shared" ref="AQ95:AQ96" si="158">(AN95-AK95)/AK95</f>
        <v>0.17238450748487399</v>
      </c>
    </row>
    <row r="96" spans="1:43" ht="19.5" customHeight="1" thickBot="1">
      <c r="A96" s="8" t="s">
        <v>17</v>
      </c>
      <c r="B96" s="19">
        <f t="shared" ref="B96:G96" si="159">B97-SUM(B69:B95)</f>
        <v>3979.4700000000012</v>
      </c>
      <c r="C96" s="370">
        <f t="shared" si="159"/>
        <v>16304.23000000004</v>
      </c>
      <c r="D96" s="375">
        <f t="shared" si="159"/>
        <v>20283.700000000244</v>
      </c>
      <c r="E96" s="21">
        <f t="shared" si="159"/>
        <v>2934.3799999999974</v>
      </c>
      <c r="F96" s="119">
        <f t="shared" si="159"/>
        <v>13748.760000000068</v>
      </c>
      <c r="G96" s="374">
        <f t="shared" si="159"/>
        <v>16683.140000000014</v>
      </c>
      <c r="H96" s="344">
        <f t="shared" si="63"/>
        <v>9.3875505916006102E-2</v>
      </c>
      <c r="I96" s="322">
        <f t="shared" si="64"/>
        <v>3.5096037669330574E-2</v>
      </c>
      <c r="J96" s="398">
        <f t="shared" si="65"/>
        <v>4.0011137163359432E-2</v>
      </c>
      <c r="K96" s="322">
        <f t="shared" si="66"/>
        <v>8.1004055199295433E-2</v>
      </c>
      <c r="L96" s="322">
        <f t="shared" si="67"/>
        <v>3.0997622076319748E-2</v>
      </c>
      <c r="M96" s="398">
        <f t="shared" si="68"/>
        <v>3.4773384300241614E-2</v>
      </c>
      <c r="N96" s="393">
        <f t="shared" si="129"/>
        <v>-0.26262039919888919</v>
      </c>
      <c r="O96" s="394">
        <f t="shared" si="130"/>
        <v>-0.15673662601668192</v>
      </c>
      <c r="P96" s="385">
        <f t="shared" si="131"/>
        <v>-0.17751002036118593</v>
      </c>
      <c r="R96" s="19">
        <f t="shared" ref="R96:W96" si="160">R97-SUM(R69:R95)</f>
        <v>562.73800000000028</v>
      </c>
      <c r="S96" s="119">
        <f t="shared" si="160"/>
        <v>3299.7540000000226</v>
      </c>
      <c r="T96" s="374">
        <f t="shared" si="160"/>
        <v>3862.4920000000275</v>
      </c>
      <c r="U96" s="119">
        <f t="shared" si="160"/>
        <v>552.8139999999994</v>
      </c>
      <c r="V96" s="123">
        <f t="shared" si="160"/>
        <v>2864.7279999999955</v>
      </c>
      <c r="W96" s="375">
        <f t="shared" si="160"/>
        <v>3417.5420000000086</v>
      </c>
      <c r="X96" s="344">
        <f t="shared" si="70"/>
        <v>8.5054177378960566E-2</v>
      </c>
      <c r="Y96" s="322">
        <f t="shared" si="71"/>
        <v>5.7946046207198947E-2</v>
      </c>
      <c r="Z96" s="398">
        <f t="shared" si="72"/>
        <v>6.0767779395056669E-2</v>
      </c>
      <c r="AA96" s="322">
        <f t="shared" si="73"/>
        <v>8.8085509615465699E-2</v>
      </c>
      <c r="AB96" s="322">
        <f t="shared" si="74"/>
        <v>5.381258140395339E-2</v>
      </c>
      <c r="AC96" s="398">
        <f t="shared" si="75"/>
        <v>5.7426907577439117E-2</v>
      </c>
      <c r="AE96" s="395">
        <f t="shared" si="76"/>
        <v>-1.7635205015479462E-2</v>
      </c>
      <c r="AF96" s="396">
        <f t="shared" si="76"/>
        <v>-0.13183588837229204</v>
      </c>
      <c r="AG96" s="387">
        <f t="shared" si="76"/>
        <v>-0.11519764960031394</v>
      </c>
      <c r="AI96" s="27">
        <f t="shared" ref="AI96" si="161">(R96/B96)*10</f>
        <v>1.4141028830472402</v>
      </c>
      <c r="AJ96" s="28">
        <f t="shared" ref="AJ96" si="162">(S96/C96)*10</f>
        <v>2.0238637457886783</v>
      </c>
      <c r="AK96" s="401">
        <f t="shared" ref="AK96" si="163">(T96/D96)*10</f>
        <v>1.9042344345459561</v>
      </c>
      <c r="AL96" s="28">
        <f t="shared" ref="AL96" si="164">(U96/E96)*10</f>
        <v>1.8839209645649162</v>
      </c>
      <c r="AM96" s="28">
        <f t="shared" ref="AM96" si="165">(V96/F96)*10</f>
        <v>2.0836264506762654</v>
      </c>
      <c r="AN96" s="401">
        <f t="shared" ref="AN96" si="166">(W96/G96)*10</f>
        <v>2.0485004621432208</v>
      </c>
      <c r="AO96" s="383">
        <f t="shared" si="156"/>
        <v>0.33223755297441188</v>
      </c>
      <c r="AP96" s="384">
        <f t="shared" si="157"/>
        <v>2.9529015978443828E-2</v>
      </c>
      <c r="AQ96" s="385">
        <f t="shared" si="158"/>
        <v>7.5760644267344829E-2</v>
      </c>
    </row>
    <row r="97" spans="1:43" ht="25.5" customHeight="1" thickBot="1">
      <c r="A97" s="12" t="s">
        <v>18</v>
      </c>
      <c r="B97" s="17">
        <v>42390.930000000008</v>
      </c>
      <c r="C97" s="371">
        <v>464560.42000000022</v>
      </c>
      <c r="D97" s="18">
        <v>506951.35000000021</v>
      </c>
      <c r="E97" s="17">
        <v>36225.100000000006</v>
      </c>
      <c r="F97" s="372">
        <v>443542.41000000009</v>
      </c>
      <c r="G97" s="377">
        <v>479767.51000000007</v>
      </c>
      <c r="H97" s="333">
        <f t="shared" ref="H97:M97" si="167">SUM(H69:H96)</f>
        <v>1</v>
      </c>
      <c r="I97" s="337">
        <f t="shared" si="167"/>
        <v>0.99999999999999944</v>
      </c>
      <c r="J97" s="334">
        <f t="shared" si="167"/>
        <v>1.0000000000000004</v>
      </c>
      <c r="K97" s="337">
        <f t="shared" si="167"/>
        <v>0.99999999999999967</v>
      </c>
      <c r="L97" s="337">
        <f t="shared" si="167"/>
        <v>0.99999999999999978</v>
      </c>
      <c r="M97" s="334">
        <f t="shared" si="167"/>
        <v>1</v>
      </c>
      <c r="N97" s="388">
        <f t="shared" si="69"/>
        <v>-0.14545163316775547</v>
      </c>
      <c r="O97" s="389">
        <f t="shared" si="69"/>
        <v>-4.5242791023824447E-2</v>
      </c>
      <c r="P97" s="390">
        <f t="shared" si="69"/>
        <v>-5.3622186823252628E-2</v>
      </c>
      <c r="R97" s="17">
        <v>6616.2300000000005</v>
      </c>
      <c r="S97" s="371">
        <v>56945.283000000032</v>
      </c>
      <c r="T97" s="18">
        <v>63561.513000000014</v>
      </c>
      <c r="U97" s="17">
        <v>6275.8790000000017</v>
      </c>
      <c r="V97" s="372">
        <v>53235.282999999989</v>
      </c>
      <c r="W97" s="377">
        <v>59511.162000000033</v>
      </c>
      <c r="X97" s="333">
        <f t="shared" ref="X97:AC97" si="168">SUM(X69:X96)</f>
        <v>1</v>
      </c>
      <c r="Y97" s="337">
        <f t="shared" si="168"/>
        <v>0.99999999999999978</v>
      </c>
      <c r="Z97" s="334">
        <f t="shared" si="168"/>
        <v>1.0000000000000002</v>
      </c>
      <c r="AA97" s="337">
        <f t="shared" si="168"/>
        <v>0.99999999999999944</v>
      </c>
      <c r="AB97" s="337">
        <f t="shared" si="168"/>
        <v>1</v>
      </c>
      <c r="AC97" s="334">
        <f t="shared" si="168"/>
        <v>0.99999999999999978</v>
      </c>
      <c r="AE97" s="388">
        <f t="shared" si="76"/>
        <v>-5.1441833188991121E-2</v>
      </c>
      <c r="AF97" s="389">
        <f t="shared" si="76"/>
        <v>-6.515026011899952E-2</v>
      </c>
      <c r="AG97" s="390">
        <f t="shared" si="76"/>
        <v>-6.3723325780492029E-2</v>
      </c>
      <c r="AI97" s="402">
        <f t="shared" si="77"/>
        <v>1.5607654750674258</v>
      </c>
      <c r="AJ97" s="403">
        <f t="shared" si="77"/>
        <v>1.2257885206837036</v>
      </c>
      <c r="AK97" s="404">
        <f t="shared" si="77"/>
        <v>1.2537990677014665</v>
      </c>
      <c r="AL97" s="403">
        <f t="shared" si="77"/>
        <v>1.7324669911194173</v>
      </c>
      <c r="AM97" s="403">
        <f t="shared" si="77"/>
        <v>1.2002298269516094</v>
      </c>
      <c r="AN97" s="404">
        <f t="shared" si="77"/>
        <v>1.2404166759854167</v>
      </c>
      <c r="AO97" s="388">
        <f t="shared" ref="AO97:AQ97" si="169">(AL97-AI97)/AI97</f>
        <v>0.11001109314298094</v>
      </c>
      <c r="AP97" s="389">
        <f t="shared" si="169"/>
        <v>-2.085081831068087E-2</v>
      </c>
      <c r="AQ97" s="390">
        <f t="shared" si="169"/>
        <v>-1.0673473972654295E-2</v>
      </c>
    </row>
  </sheetData>
  <mergeCells count="66"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H38:J38"/>
    <mergeCell ref="K38:M38"/>
    <mergeCell ref="N38:P38"/>
    <mergeCell ref="AE38:AG38"/>
    <mergeCell ref="AI38:AK38"/>
    <mergeCell ref="AL38:AN38"/>
    <mergeCell ref="AO38:AQ38"/>
    <mergeCell ref="AE37:AG37"/>
    <mergeCell ref="AI37:AN37"/>
    <mergeCell ref="AO37:AQ37"/>
    <mergeCell ref="X66:AC66"/>
    <mergeCell ref="X67:Z67"/>
    <mergeCell ref="AA67:AC67"/>
    <mergeCell ref="X38:Z38"/>
    <mergeCell ref="AA38:AC38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AE67:AG67"/>
    <mergeCell ref="AI67:AK67"/>
    <mergeCell ref="AL67:AN67"/>
    <mergeCell ref="AO67:AQ67"/>
    <mergeCell ref="AE66:AG66"/>
    <mergeCell ref="AI66:AN66"/>
    <mergeCell ref="AO66:AQ6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949DBE0A-17A4-4320-9018-BB15F854795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D5D7ED8E-E35F-43AD-8C91-E61488B89BC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86" id="{ABADFFAA-6EC4-44FC-B9DD-EDF60184762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E13D9769-D965-4BFC-A396-FD1B253E3AE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2F8B4A8E-10F9-4518-99A4-97BFE5F459C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88" id="{0AED9A8E-D83A-4F45-9ADE-69939E8B730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9354B89D-701A-4B1D-82D6-8DF2CF4679C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C071F501-3168-49C2-AF4D-EE98876D9E3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90" id="{46EF53EF-C481-4D72-9A67-5FF62DC9B42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C163B99F-B978-412C-B002-98BEAE48A6A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858E5023-B662-44A9-981A-5D014E3ED15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92" id="{5DA09B15-D264-4DBE-805C-99B5376937E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>
    <pageSetUpPr fitToPage="1"/>
  </sheetPr>
  <dimension ref="A1:R8"/>
  <sheetViews>
    <sheetView showGridLines="0" workbookViewId="0">
      <selection activeCell="J6" sqref="J6:K8"/>
    </sheetView>
  </sheetViews>
  <sheetFormatPr defaultRowHeight="15"/>
  <cols>
    <col min="1" max="1" width="2.85546875" customWidth="1"/>
    <col min="2" max="2" width="2.28515625" customWidth="1"/>
    <col min="3" max="3" width="22" customWidth="1"/>
    <col min="8" max="8" width="10.85546875" customWidth="1"/>
    <col min="9" max="9" width="2.140625" customWidth="1"/>
    <col min="14" max="14" width="10.85546875" customWidth="1"/>
    <col min="15" max="15" width="2.140625" customWidth="1"/>
    <col min="18" max="18" width="10.85546875" customWidth="1"/>
  </cols>
  <sheetData>
    <row r="1" spans="1:18" ht="15.75">
      <c r="A1" s="4" t="s">
        <v>194</v>
      </c>
    </row>
    <row r="2" spans="1:18" ht="15.75" thickBot="1"/>
    <row r="3" spans="1:18">
      <c r="A3" s="466" t="s">
        <v>16</v>
      </c>
      <c r="B3" s="454"/>
      <c r="C3" s="454"/>
      <c r="D3" s="481" t="s">
        <v>1</v>
      </c>
      <c r="E3" s="479"/>
      <c r="F3" s="481" t="s">
        <v>100</v>
      </c>
      <c r="G3" s="479"/>
      <c r="H3" s="130" t="s">
        <v>0</v>
      </c>
      <c r="J3" s="483" t="s">
        <v>19</v>
      </c>
      <c r="K3" s="479"/>
      <c r="L3" s="477" t="s">
        <v>100</v>
      </c>
      <c r="M3" s="478"/>
      <c r="N3" s="130" t="s">
        <v>0</v>
      </c>
      <c r="P3" s="490" t="s">
        <v>22</v>
      </c>
      <c r="Q3" s="479"/>
      <c r="R3" s="130" t="s">
        <v>0</v>
      </c>
    </row>
    <row r="4" spans="1:18">
      <c r="A4" s="480"/>
      <c r="B4" s="455"/>
      <c r="C4" s="455"/>
      <c r="D4" s="484" t="s">
        <v>202</v>
      </c>
      <c r="E4" s="486"/>
      <c r="F4" s="484" t="str">
        <f>D4</f>
        <v>jan-ago</v>
      </c>
      <c r="G4" s="486"/>
      <c r="H4" s="131" t="s">
        <v>154</v>
      </c>
      <c r="J4" s="487" t="str">
        <f>D4</f>
        <v>jan-ago</v>
      </c>
      <c r="K4" s="486"/>
      <c r="L4" s="488" t="str">
        <f>D4</f>
        <v>jan-ago</v>
      </c>
      <c r="M4" s="476"/>
      <c r="N4" s="131" t="str">
        <f>H4</f>
        <v>2026/2025</v>
      </c>
      <c r="P4" s="487" t="str">
        <f>D4</f>
        <v>jan-ago</v>
      </c>
      <c r="Q4" s="485"/>
      <c r="R4" s="131" t="str">
        <f>N4</f>
        <v>2026/2025</v>
      </c>
    </row>
    <row r="5" spans="1:18" ht="19.5" customHeight="1" thickBot="1">
      <c r="A5" s="467"/>
      <c r="B5" s="491"/>
      <c r="C5" s="491"/>
      <c r="D5" s="99">
        <v>2025</v>
      </c>
      <c r="E5" s="160">
        <v>2026</v>
      </c>
      <c r="F5" s="99">
        <f>D5</f>
        <v>2025</v>
      </c>
      <c r="G5" s="134">
        <f>E5</f>
        <v>2026</v>
      </c>
      <c r="H5" s="166" t="s">
        <v>1</v>
      </c>
      <c r="J5" s="25">
        <f>D5</f>
        <v>2025</v>
      </c>
      <c r="K5" s="134">
        <f>E5</f>
        <v>2026</v>
      </c>
      <c r="L5" s="159">
        <f>F5</f>
        <v>2025</v>
      </c>
      <c r="M5" s="144">
        <f>G5</f>
        <v>2026</v>
      </c>
      <c r="N5" s="259">
        <v>1000</v>
      </c>
      <c r="P5" s="25">
        <f>D5</f>
        <v>2025</v>
      </c>
      <c r="Q5" s="134">
        <f>E5</f>
        <v>2026</v>
      </c>
      <c r="R5" s="166"/>
    </row>
    <row r="6" spans="1:18" ht="24" customHeight="1">
      <c r="A6" s="161" t="s">
        <v>20</v>
      </c>
      <c r="B6" s="1"/>
      <c r="C6" s="1"/>
      <c r="D6" s="115">
        <v>1773.6799999999976</v>
      </c>
      <c r="E6" s="147">
        <v>1716.8999999999996</v>
      </c>
      <c r="F6" s="248">
        <f>D6/D8</f>
        <v>0.1553794737695077</v>
      </c>
      <c r="G6" s="256">
        <f>E6/E8</f>
        <v>0.16395008064292788</v>
      </c>
      <c r="H6" s="165">
        <f>(E6-D6)/D6</f>
        <v>-3.2012538902168375E-2</v>
      </c>
      <c r="I6" s="1"/>
      <c r="J6" s="19">
        <v>650.72900000000004</v>
      </c>
      <c r="K6" s="147">
        <v>649.61699999999985</v>
      </c>
      <c r="L6" s="247">
        <f>J6/J8</f>
        <v>9.6859997472553541E-2</v>
      </c>
      <c r="M6" s="246">
        <f>K6/K8</f>
        <v>9.7871353762238419E-2</v>
      </c>
      <c r="N6" s="165">
        <f>(K6-J6)/J6</f>
        <v>-1.7088526867562283E-3</v>
      </c>
      <c r="P6" s="27">
        <f t="shared" ref="P6:Q8" si="0">(J6/D6)*10</f>
        <v>3.6688072256551401</v>
      </c>
      <c r="Q6" s="152">
        <f t="shared" si="0"/>
        <v>3.7836624148174036</v>
      </c>
      <c r="R6" s="165">
        <f>(Q6-P6)/P6</f>
        <v>3.1305866484100657E-2</v>
      </c>
    </row>
    <row r="7" spans="1:18" ht="24" customHeight="1" thickBot="1">
      <c r="A7" s="161" t="s">
        <v>21</v>
      </c>
      <c r="B7" s="1"/>
      <c r="C7" s="1"/>
      <c r="D7" s="117">
        <v>9641.4700000000157</v>
      </c>
      <c r="E7" s="140">
        <v>8755.190000000006</v>
      </c>
      <c r="F7" s="248">
        <f>D7/D8</f>
        <v>0.84462052623049244</v>
      </c>
      <c r="G7" s="228">
        <f>E7/E8</f>
        <v>0.83604991935707207</v>
      </c>
      <c r="H7" s="55">
        <f t="shared" ref="H7:H8" si="1">(E7-D7)/D7</f>
        <v>-9.1923741919023583E-2</v>
      </c>
      <c r="J7" s="19">
        <v>6067.5139999999947</v>
      </c>
      <c r="K7" s="140">
        <v>5987.8410000000031</v>
      </c>
      <c r="L7" s="247">
        <f>J7/J8</f>
        <v>0.90314000252744642</v>
      </c>
      <c r="M7" s="215">
        <f>K7/K8</f>
        <v>0.90212864623776157</v>
      </c>
      <c r="N7" s="102">
        <f t="shared" ref="N7:N8" si="2">(K7-J7)/J7</f>
        <v>-1.3131078065908321E-2</v>
      </c>
      <c r="P7" s="27">
        <f t="shared" si="0"/>
        <v>6.2931420208743951</v>
      </c>
      <c r="Q7" s="152">
        <f t="shared" si="0"/>
        <v>6.8391902403031786</v>
      </c>
      <c r="R7" s="102">
        <f t="shared" ref="R7:R8" si="3">(Q7-P7)/P7</f>
        <v>8.6768774265309406E-2</v>
      </c>
    </row>
    <row r="8" spans="1:18" ht="26.25" customHeight="1" thickBot="1">
      <c r="A8" s="12" t="s">
        <v>12</v>
      </c>
      <c r="B8" s="162"/>
      <c r="C8" s="162"/>
      <c r="D8" s="163">
        <v>11415.150000000012</v>
      </c>
      <c r="E8" s="145">
        <v>10472.090000000006</v>
      </c>
      <c r="F8" s="257">
        <f>SUM(F6:F7)</f>
        <v>1.0000000000000002</v>
      </c>
      <c r="G8" s="258">
        <f>SUM(G6:G7)</f>
        <v>1</v>
      </c>
      <c r="H8" s="164">
        <f t="shared" si="1"/>
        <v>-8.2614770721366401E-2</v>
      </c>
      <c r="I8" s="1"/>
      <c r="J8" s="17">
        <v>6718.2429999999949</v>
      </c>
      <c r="K8" s="145">
        <v>6637.4580000000033</v>
      </c>
      <c r="L8" s="243">
        <f>SUM(L6:L7)</f>
        <v>1</v>
      </c>
      <c r="M8" s="244">
        <f>SUM(M6:M7)</f>
        <v>1</v>
      </c>
      <c r="N8" s="164">
        <f t="shared" si="2"/>
        <v>-1.2024721344552694E-2</v>
      </c>
      <c r="O8" s="1"/>
      <c r="P8" s="29">
        <f t="shared" si="0"/>
        <v>5.8853742613982183</v>
      </c>
      <c r="Q8" s="146">
        <f t="shared" si="0"/>
        <v>6.3382362069080767</v>
      </c>
      <c r="R8" s="164">
        <f t="shared" si="3"/>
        <v>7.694700887251131E-2</v>
      </c>
    </row>
  </sheetData>
  <mergeCells count="11">
    <mergeCell ref="A3:C5"/>
    <mergeCell ref="D3:E3"/>
    <mergeCell ref="F3:G3"/>
    <mergeCell ref="J3:K3"/>
    <mergeCell ref="L3:M3"/>
    <mergeCell ref="P3:Q3"/>
    <mergeCell ref="D4:E4"/>
    <mergeCell ref="F4:G4"/>
    <mergeCell ref="J4:K4"/>
    <mergeCell ref="L4:M4"/>
    <mergeCell ref="P4:Q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4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61" id="{466DFE9A-1A2D-4465-8972-18919F96BB7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H6:H8</xm:sqref>
        </x14:conditionalFormatting>
        <x14:conditionalFormatting xmlns:xm="http://schemas.microsoft.com/office/excel/2006/main">
          <x14:cfRule type="iconSet" priority="262" id="{420028D9-0601-4A8E-90A6-DC61EC58398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N6:N8</xm:sqref>
        </x14:conditionalFormatting>
        <x14:conditionalFormatting xmlns:xm="http://schemas.microsoft.com/office/excel/2006/main">
          <x14:cfRule type="iconSet" priority="1" id="{28EB7B98-9969-4BA3-972B-D7E4640ED6F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R6:R8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>
    <pageSetUpPr fitToPage="1"/>
  </sheetPr>
  <dimension ref="A1:P85"/>
  <sheetViews>
    <sheetView showGridLines="0" topLeftCell="A67" zoomScaleNormal="100" workbookViewId="0">
      <selection activeCell="F78" sqref="F78"/>
    </sheetView>
  </sheetViews>
  <sheetFormatPr defaultRowHeight="15"/>
  <cols>
    <col min="1" max="1" width="33.42578125" customWidth="1"/>
    <col min="6" max="6" width="10.85546875" customWidth="1"/>
    <col min="7" max="7" width="2" customWidth="1"/>
    <col min="12" max="12" width="10.85546875" customWidth="1"/>
    <col min="13" max="13" width="2" customWidth="1"/>
    <col min="16" max="16" width="10.85546875" customWidth="1"/>
  </cols>
  <sheetData>
    <row r="1" spans="1:16" ht="15.75">
      <c r="A1" s="4" t="s">
        <v>195</v>
      </c>
    </row>
    <row r="3" spans="1:16" ht="8.25" customHeight="1" thickBot="1"/>
    <row r="4" spans="1:16">
      <c r="A4" s="494" t="s">
        <v>3</v>
      </c>
      <c r="B4" s="481" t="s">
        <v>1</v>
      </c>
      <c r="C4" s="479"/>
      <c r="D4" s="481" t="s">
        <v>100</v>
      </c>
      <c r="E4" s="479"/>
      <c r="F4" s="130" t="s">
        <v>0</v>
      </c>
      <c r="H4" s="492" t="s">
        <v>19</v>
      </c>
      <c r="I4" s="493"/>
      <c r="J4" s="481" t="s">
        <v>13</v>
      </c>
      <c r="K4" s="482"/>
      <c r="L4" s="130" t="s">
        <v>0</v>
      </c>
      <c r="N4" s="490" t="s">
        <v>22</v>
      </c>
      <c r="O4" s="479"/>
      <c r="P4" s="130" t="s">
        <v>0</v>
      </c>
    </row>
    <row r="5" spans="1:16">
      <c r="A5" s="495"/>
      <c r="B5" s="484" t="s">
        <v>202</v>
      </c>
      <c r="C5" s="486"/>
      <c r="D5" s="484" t="str">
        <f>B5</f>
        <v>jan-ago</v>
      </c>
      <c r="E5" s="486"/>
      <c r="F5" s="131" t="s">
        <v>154</v>
      </c>
      <c r="H5" s="487" t="str">
        <f>B5</f>
        <v>jan-ago</v>
      </c>
      <c r="I5" s="486"/>
      <c r="J5" s="484" t="str">
        <f>B5</f>
        <v>jan-ago</v>
      </c>
      <c r="K5" s="485"/>
      <c r="L5" s="131" t="str">
        <f>F5</f>
        <v>2026/2025</v>
      </c>
      <c r="N5" s="487" t="str">
        <f>B5</f>
        <v>jan-ago</v>
      </c>
      <c r="O5" s="485"/>
      <c r="P5" s="131" t="str">
        <f>L5</f>
        <v>2026/2025</v>
      </c>
    </row>
    <row r="6" spans="1:16" ht="19.5" customHeight="1" thickBot="1">
      <c r="A6" s="496"/>
      <c r="B6" s="99">
        <f>'6'!E6</f>
        <v>2025</v>
      </c>
      <c r="C6" s="134">
        <f>'6'!F6</f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E6</f>
        <v>2026</v>
      </c>
      <c r="J6" s="99">
        <f>B6</f>
        <v>2025</v>
      </c>
      <c r="K6" s="134">
        <f>C6</f>
        <v>2026</v>
      </c>
      <c r="L6" s="259">
        <v>1000</v>
      </c>
      <c r="N6" s="25">
        <f>B6</f>
        <v>2025</v>
      </c>
      <c r="O6" s="134">
        <f>C6</f>
        <v>2026</v>
      </c>
      <c r="P6" s="132"/>
    </row>
    <row r="7" spans="1:16" ht="20.100000000000001" customHeight="1">
      <c r="A7" s="8" t="s">
        <v>167</v>
      </c>
      <c r="B7" s="39">
        <v>1173.6100000000001</v>
      </c>
      <c r="C7" s="147">
        <v>1385.2000000000003</v>
      </c>
      <c r="D7" s="247">
        <f>B7/$B$33</f>
        <v>0.10281161438964882</v>
      </c>
      <c r="E7" s="246">
        <f>C7/$C$33</f>
        <v>0.13227541016167743</v>
      </c>
      <c r="F7" s="52">
        <f>(C7-B7)/B7</f>
        <v>0.18028987483065084</v>
      </c>
      <c r="H7" s="39">
        <v>1133.8760000000002</v>
      </c>
      <c r="I7" s="147">
        <v>1630.2729999999999</v>
      </c>
      <c r="J7" s="247">
        <f>H7/$H$33</f>
        <v>0.16877567542585162</v>
      </c>
      <c r="K7" s="246">
        <f>I7/$I$33</f>
        <v>0.24561707207789485</v>
      </c>
      <c r="L7" s="52">
        <f>(I7-H7)/H7</f>
        <v>0.43778772987522413</v>
      </c>
      <c r="N7" s="27">
        <f t="shared" ref="N7:N33" si="0">(H7/B7)*10</f>
        <v>9.6614377859766023</v>
      </c>
      <c r="O7" s="151">
        <f t="shared" ref="O7:O33" si="1">(I7/C7)*10</f>
        <v>11.769224660698814</v>
      </c>
      <c r="P7" s="61">
        <f>(O7-N7)/N7</f>
        <v>0.21816492756198519</v>
      </c>
    </row>
    <row r="8" spans="1:16" ht="20.100000000000001" customHeight="1">
      <c r="A8" s="8" t="s">
        <v>170</v>
      </c>
      <c r="B8" s="19">
        <v>3367.9300000000003</v>
      </c>
      <c r="C8" s="140">
        <v>2013.3799999999999</v>
      </c>
      <c r="D8" s="247">
        <f t="shared" ref="D8:D32" si="2">B8/$B$33</f>
        <v>0.29504036302632897</v>
      </c>
      <c r="E8" s="215">
        <f t="shared" ref="E8:E32" si="3">C8/$C$33</f>
        <v>0.19226152563623886</v>
      </c>
      <c r="F8" s="52">
        <f t="shared" ref="F8:F33" si="4">(C8-B8)/B8</f>
        <v>-0.40219066310760626</v>
      </c>
      <c r="H8" s="19">
        <v>1644.366</v>
      </c>
      <c r="I8" s="140">
        <v>1127.748</v>
      </c>
      <c r="J8" s="247">
        <f t="shared" ref="J8:J32" si="5">H8/$H$33</f>
        <v>0.24476131631439935</v>
      </c>
      <c r="K8" s="215">
        <f t="shared" ref="K8:K32" si="6">I8/$I$33</f>
        <v>0.1699066118384478</v>
      </c>
      <c r="L8" s="52">
        <f t="shared" ref="L8:L18" si="7">(I8-H8)/H8</f>
        <v>-0.314174581571256</v>
      </c>
      <c r="N8" s="27">
        <f t="shared" si="0"/>
        <v>4.8824233282758245</v>
      </c>
      <c r="O8" s="152">
        <f t="shared" si="1"/>
        <v>5.6012675202892659</v>
      </c>
      <c r="P8" s="52">
        <f t="shared" ref="P8:P64" si="8">(O8-N8)/N8</f>
        <v>0.14723102518586678</v>
      </c>
    </row>
    <row r="9" spans="1:16" ht="20.100000000000001" customHeight="1">
      <c r="A9" s="8" t="s">
        <v>165</v>
      </c>
      <c r="B9" s="19">
        <v>1092.3899999999999</v>
      </c>
      <c r="C9" s="140">
        <v>831.79999999999984</v>
      </c>
      <c r="D9" s="247">
        <f t="shared" si="2"/>
        <v>9.5696508587272133E-2</v>
      </c>
      <c r="E9" s="215">
        <f t="shared" si="3"/>
        <v>7.9430180603871831E-2</v>
      </c>
      <c r="F9" s="52">
        <f t="shared" si="4"/>
        <v>-0.23855033458746425</v>
      </c>
      <c r="H9" s="19">
        <v>665.89400000000001</v>
      </c>
      <c r="I9" s="140">
        <v>501.70099999999991</v>
      </c>
      <c r="J9" s="247">
        <f t="shared" si="5"/>
        <v>9.9117284087521046E-2</v>
      </c>
      <c r="K9" s="215">
        <f t="shared" si="6"/>
        <v>7.5586316327726652E-2</v>
      </c>
      <c r="L9" s="52">
        <f t="shared" si="7"/>
        <v>-0.24657528075038984</v>
      </c>
      <c r="N9" s="27">
        <f t="shared" ref="N9:N15" si="9">(H9/B9)*10</f>
        <v>6.0957533481632016</v>
      </c>
      <c r="O9" s="152">
        <f t="shared" ref="O9:O15" si="10">(I9/C9)*10</f>
        <v>6.0315099783601838</v>
      </c>
      <c r="P9" s="52">
        <f t="shared" ref="P9:P15" si="11">(O9-N9)/N9</f>
        <v>-1.0539036954698291E-2</v>
      </c>
    </row>
    <row r="10" spans="1:16" ht="20.100000000000001" customHeight="1">
      <c r="A10" s="8" t="s">
        <v>171</v>
      </c>
      <c r="B10" s="19">
        <v>81.27000000000001</v>
      </c>
      <c r="C10" s="140">
        <v>73.710000000000008</v>
      </c>
      <c r="D10" s="247">
        <f t="shared" si="2"/>
        <v>7.1194859463081942E-3</v>
      </c>
      <c r="E10" s="215">
        <f t="shared" si="3"/>
        <v>7.038709560364744E-3</v>
      </c>
      <c r="F10" s="52">
        <f t="shared" si="4"/>
        <v>-9.3023255813953501E-2</v>
      </c>
      <c r="H10" s="19">
        <v>428.53099999999995</v>
      </c>
      <c r="I10" s="140">
        <v>404.92200000000003</v>
      </c>
      <c r="J10" s="247">
        <f t="shared" si="5"/>
        <v>6.3786171473702233E-2</v>
      </c>
      <c r="K10" s="215">
        <f t="shared" si="6"/>
        <v>6.1005583764145853E-2</v>
      </c>
      <c r="L10" s="52">
        <f t="shared" si="7"/>
        <v>-5.5092863760147867E-2</v>
      </c>
      <c r="N10" s="27">
        <f t="shared" si="9"/>
        <v>52.729297403715989</v>
      </c>
      <c r="O10" s="152">
        <f t="shared" si="10"/>
        <v>54.934472934472929</v>
      </c>
      <c r="P10" s="52">
        <f t="shared" si="11"/>
        <v>4.1820688674708839E-2</v>
      </c>
    </row>
    <row r="11" spans="1:16" ht="20.100000000000001" customHeight="1">
      <c r="A11" s="8" t="s">
        <v>166</v>
      </c>
      <c r="B11" s="19">
        <v>439.25999999999988</v>
      </c>
      <c r="C11" s="140">
        <v>315.35000000000002</v>
      </c>
      <c r="D11" s="247">
        <f t="shared" si="2"/>
        <v>3.8480440467273731E-2</v>
      </c>
      <c r="E11" s="215">
        <f t="shared" si="3"/>
        <v>3.0113377558825424E-2</v>
      </c>
      <c r="F11" s="52">
        <f t="shared" si="4"/>
        <v>-0.28208805718708713</v>
      </c>
      <c r="H11" s="19">
        <v>548.58499999999981</v>
      </c>
      <c r="I11" s="140">
        <v>396.78400000000005</v>
      </c>
      <c r="J11" s="247">
        <f t="shared" si="5"/>
        <v>8.1656022266535996E-2</v>
      </c>
      <c r="K11" s="215">
        <f t="shared" si="6"/>
        <v>5.9779511975819662E-2</v>
      </c>
      <c r="L11" s="52">
        <f t="shared" si="7"/>
        <v>-0.27671372713435438</v>
      </c>
      <c r="N11" s="27">
        <f t="shared" si="9"/>
        <v>12.488844875472385</v>
      </c>
      <c r="O11" s="152">
        <f t="shared" si="10"/>
        <v>12.582337085777709</v>
      </c>
      <c r="P11" s="52">
        <f t="shared" si="11"/>
        <v>7.4860574566779792E-3</v>
      </c>
    </row>
    <row r="12" spans="1:16" ht="20.100000000000001" customHeight="1">
      <c r="A12" s="8" t="s">
        <v>212</v>
      </c>
      <c r="B12" s="19">
        <v>293.75999999999993</v>
      </c>
      <c r="C12" s="140">
        <v>732.94999999999982</v>
      </c>
      <c r="D12" s="247">
        <f t="shared" si="2"/>
        <v>2.5734221626522634E-2</v>
      </c>
      <c r="E12" s="215">
        <f t="shared" si="3"/>
        <v>6.9990804127924799E-2</v>
      </c>
      <c r="F12" s="52">
        <f t="shared" si="4"/>
        <v>1.4950639978213507</v>
      </c>
      <c r="H12" s="19">
        <v>175.58100000000002</v>
      </c>
      <c r="I12" s="140">
        <v>305.46999999999991</v>
      </c>
      <c r="J12" s="247">
        <f t="shared" si="5"/>
        <v>2.6134958202613381E-2</v>
      </c>
      <c r="K12" s="215">
        <f t="shared" si="6"/>
        <v>4.6022136787908847E-2</v>
      </c>
      <c r="L12" s="52">
        <f t="shared" si="7"/>
        <v>0.73976683126306308</v>
      </c>
      <c r="N12" s="27">
        <f t="shared" si="9"/>
        <v>5.9770220588235308</v>
      </c>
      <c r="O12" s="152">
        <f t="shared" si="10"/>
        <v>4.1676785592468786</v>
      </c>
      <c r="P12" s="52">
        <f t="shared" si="11"/>
        <v>-0.30271655044431756</v>
      </c>
    </row>
    <row r="13" spans="1:16" ht="20.100000000000001" customHeight="1">
      <c r="A13" s="8" t="s">
        <v>168</v>
      </c>
      <c r="B13" s="19">
        <v>654.20000000000016</v>
      </c>
      <c r="C13" s="140">
        <v>681.65999999999985</v>
      </c>
      <c r="D13" s="247">
        <f t="shared" si="2"/>
        <v>5.7309803200133153E-2</v>
      </c>
      <c r="E13" s="215">
        <f t="shared" si="3"/>
        <v>6.5093023455680771E-2</v>
      </c>
      <c r="F13" s="52">
        <f t="shared" si="4"/>
        <v>4.1974931213695645E-2</v>
      </c>
      <c r="H13" s="19">
        <v>281.96500000000003</v>
      </c>
      <c r="I13" s="140">
        <v>290.82599999999991</v>
      </c>
      <c r="J13" s="247">
        <f t="shared" si="5"/>
        <v>4.1970050800484576E-2</v>
      </c>
      <c r="K13" s="215">
        <f t="shared" si="6"/>
        <v>4.3815870473304673E-2</v>
      </c>
      <c r="L13" s="52">
        <f t="shared" si="7"/>
        <v>3.1425886191548152E-2</v>
      </c>
      <c r="N13" s="27">
        <f t="shared" si="9"/>
        <v>4.3100733720574738</v>
      </c>
      <c r="O13" s="152">
        <f t="shared" si="10"/>
        <v>4.2664378135727485</v>
      </c>
      <c r="P13" s="52">
        <f t="shared" si="11"/>
        <v>-1.0124087160004699E-2</v>
      </c>
    </row>
    <row r="14" spans="1:16" ht="20.100000000000001" customHeight="1">
      <c r="A14" s="8" t="s">
        <v>173</v>
      </c>
      <c r="B14" s="19">
        <v>314.76999999999992</v>
      </c>
      <c r="C14" s="140">
        <v>487.56999999999994</v>
      </c>
      <c r="D14" s="247">
        <f t="shared" si="2"/>
        <v>2.7574758106551366E-2</v>
      </c>
      <c r="E14" s="215">
        <f t="shared" si="3"/>
        <v>4.6558996341704482E-2</v>
      </c>
      <c r="F14" s="52">
        <f t="shared" si="4"/>
        <v>0.54897226546367206</v>
      </c>
      <c r="H14" s="19">
        <v>155.52799999999999</v>
      </c>
      <c r="I14" s="140">
        <v>249.98699999999997</v>
      </c>
      <c r="J14" s="247">
        <f t="shared" si="5"/>
        <v>2.3150100405716186E-2</v>
      </c>
      <c r="K14" s="215">
        <f t="shared" si="6"/>
        <v>3.7663063178704853E-2</v>
      </c>
      <c r="L14" s="52">
        <f t="shared" si="7"/>
        <v>0.60734401522555415</v>
      </c>
      <c r="N14" s="27">
        <f t="shared" si="9"/>
        <v>4.941004542999651</v>
      </c>
      <c r="O14" s="152">
        <f t="shared" si="10"/>
        <v>5.1272022478823551</v>
      </c>
      <c r="P14" s="52">
        <f t="shared" si="11"/>
        <v>3.768418006142224E-2</v>
      </c>
    </row>
    <row r="15" spans="1:16" ht="20.100000000000001" customHeight="1">
      <c r="A15" s="8" t="s">
        <v>169</v>
      </c>
      <c r="B15" s="19">
        <v>246.58</v>
      </c>
      <c r="C15" s="140">
        <v>212.45999999999998</v>
      </c>
      <c r="D15" s="247">
        <f t="shared" si="2"/>
        <v>2.1601117812731323E-2</v>
      </c>
      <c r="E15" s="215">
        <f t="shared" si="3"/>
        <v>2.0288213718560485E-2</v>
      </c>
      <c r="F15" s="52">
        <f t="shared" si="4"/>
        <v>-0.13837294184443194</v>
      </c>
      <c r="H15" s="19">
        <v>177.321</v>
      </c>
      <c r="I15" s="140">
        <v>168.06100000000004</v>
      </c>
      <c r="J15" s="247">
        <f t="shared" si="5"/>
        <v>2.6393954490779793E-2</v>
      </c>
      <c r="K15" s="215">
        <f t="shared" si="6"/>
        <v>2.5320084887919446E-2</v>
      </c>
      <c r="L15" s="52">
        <f t="shared" si="7"/>
        <v>-5.2221677071525439E-2</v>
      </c>
      <c r="N15" s="27">
        <f t="shared" si="9"/>
        <v>7.1912158325898279</v>
      </c>
      <c r="O15" s="152">
        <f t="shared" si="10"/>
        <v>7.9102419278923115</v>
      </c>
      <c r="P15" s="52">
        <f t="shared" si="11"/>
        <v>9.9986721583843113E-2</v>
      </c>
    </row>
    <row r="16" spans="1:16" ht="20.100000000000001" customHeight="1">
      <c r="A16" s="8" t="s">
        <v>217</v>
      </c>
      <c r="B16" s="19">
        <v>327.08000000000004</v>
      </c>
      <c r="C16" s="140">
        <v>302.18</v>
      </c>
      <c r="D16" s="247">
        <f t="shared" si="2"/>
        <v>2.8653149542493962E-2</v>
      </c>
      <c r="E16" s="215">
        <f t="shared" si="3"/>
        <v>2.8855748947917762E-2</v>
      </c>
      <c r="F16" s="52">
        <f t="shared" si="4"/>
        <v>-7.6128164363458581E-2</v>
      </c>
      <c r="H16" s="19">
        <v>92.951999999999984</v>
      </c>
      <c r="I16" s="140">
        <v>153.94599999999997</v>
      </c>
      <c r="J16" s="247">
        <f t="shared" si="5"/>
        <v>1.3835760331979648E-2</v>
      </c>
      <c r="K16" s="215">
        <f t="shared" si="6"/>
        <v>2.3193517759359072E-2</v>
      </c>
      <c r="L16" s="52">
        <f t="shared" si="7"/>
        <v>0.65618814011532833</v>
      </c>
      <c r="N16" s="27">
        <f t="shared" ref="N16:N18" si="12">(H16/B16)*10</f>
        <v>2.8418735477558998</v>
      </c>
      <c r="O16" s="152">
        <f t="shared" ref="O16:O18" si="13">(I16/C16)*10</f>
        <v>5.094513204050565</v>
      </c>
      <c r="P16" s="52">
        <f t="shared" ref="P16:P18" si="14">(O16-N16)/N16</f>
        <v>0.79266005979522691</v>
      </c>
    </row>
    <row r="17" spans="1:16" ht="20.100000000000001" customHeight="1">
      <c r="A17" s="8" t="s">
        <v>172</v>
      </c>
      <c r="B17" s="19">
        <v>331.84999999999997</v>
      </c>
      <c r="C17" s="140">
        <v>206.28</v>
      </c>
      <c r="D17" s="247">
        <f t="shared" si="2"/>
        <v>2.9071015273561877E-2</v>
      </c>
      <c r="E17" s="215">
        <f t="shared" si="3"/>
        <v>1.9698073641460308E-2</v>
      </c>
      <c r="F17" s="52">
        <f t="shared" si="4"/>
        <v>-0.37839385264426695</v>
      </c>
      <c r="H17" s="19">
        <v>208.68499999999995</v>
      </c>
      <c r="I17" s="140">
        <v>143.90800000000004</v>
      </c>
      <c r="J17" s="247">
        <f t="shared" si="5"/>
        <v>3.1062437009200149E-2</v>
      </c>
      <c r="K17" s="215">
        <f t="shared" si="6"/>
        <v>2.1681191805658136E-2</v>
      </c>
      <c r="L17" s="52">
        <f t="shared" si="7"/>
        <v>-0.3104056352876341</v>
      </c>
      <c r="N17" s="27">
        <f t="shared" si="12"/>
        <v>6.2885339761940626</v>
      </c>
      <c r="O17" s="152">
        <f t="shared" si="13"/>
        <v>6.9763428349815806</v>
      </c>
      <c r="P17" s="52">
        <f t="shared" si="14"/>
        <v>0.10937507237637485</v>
      </c>
    </row>
    <row r="18" spans="1:16" ht="20.100000000000001" customHeight="1">
      <c r="A18" s="8" t="s">
        <v>237</v>
      </c>
      <c r="B18" s="19">
        <v>109.79</v>
      </c>
      <c r="C18" s="140">
        <v>380.63</v>
      </c>
      <c r="D18" s="247">
        <f t="shared" si="2"/>
        <v>9.6179200448526722E-3</v>
      </c>
      <c r="E18" s="215">
        <f t="shared" si="3"/>
        <v>3.6347090217903028E-2</v>
      </c>
      <c r="F18" s="52">
        <f t="shared" si="4"/>
        <v>2.4668913380089257</v>
      </c>
      <c r="H18" s="19">
        <v>31.963999999999999</v>
      </c>
      <c r="I18" s="140">
        <v>143.12300000000002</v>
      </c>
      <c r="J18" s="247">
        <f t="shared" si="5"/>
        <v>4.7577915833053354E-3</v>
      </c>
      <c r="K18" s="215">
        <f t="shared" si="6"/>
        <v>2.1562923637332244E-2</v>
      </c>
      <c r="L18" s="52">
        <f t="shared" si="7"/>
        <v>3.4776310849705925</v>
      </c>
      <c r="N18" s="27">
        <f t="shared" si="12"/>
        <v>2.9113762637762997</v>
      </c>
      <c r="O18" s="152">
        <f t="shared" si="13"/>
        <v>3.760160786065208</v>
      </c>
      <c r="P18" s="52">
        <f t="shared" si="14"/>
        <v>0.29154064792297352</v>
      </c>
    </row>
    <row r="19" spans="1:16" ht="20.100000000000001" customHeight="1">
      <c r="A19" s="8" t="s">
        <v>211</v>
      </c>
      <c r="B19" s="19">
        <v>411.82000000000016</v>
      </c>
      <c r="C19" s="140">
        <v>394.39999999999992</v>
      </c>
      <c r="D19" s="247">
        <f t="shared" si="2"/>
        <v>3.607661747765032E-2</v>
      </c>
      <c r="E19" s="215">
        <f t="shared" si="3"/>
        <v>3.76620139819272E-2</v>
      </c>
      <c r="F19" s="52">
        <f t="shared" si="4"/>
        <v>-4.2300033995435471E-2</v>
      </c>
      <c r="H19" s="19">
        <v>119.937</v>
      </c>
      <c r="I19" s="140">
        <v>116.574</v>
      </c>
      <c r="J19" s="247">
        <f t="shared" si="5"/>
        <v>1.7852435525181204E-2</v>
      </c>
      <c r="K19" s="215">
        <f t="shared" si="6"/>
        <v>1.7563048986524658E-2</v>
      </c>
      <c r="L19" s="52">
        <f t="shared" ref="L19:L31" si="15">(I19-H19)/H19</f>
        <v>-2.8039720853448056E-2</v>
      </c>
      <c r="N19" s="27">
        <f t="shared" ref="N19" si="16">(H19/B19)*10</f>
        <v>2.9123646253217412</v>
      </c>
      <c r="O19" s="152">
        <f t="shared" ref="O19" si="17">(I19/C19)*10</f>
        <v>2.9557302231237328</v>
      </c>
      <c r="P19" s="52">
        <f t="shared" ref="P19" si="18">(O19-N19)/N19</f>
        <v>1.4890167743745611E-2</v>
      </c>
    </row>
    <row r="20" spans="1:16" ht="20.100000000000001" customHeight="1">
      <c r="A20" s="8" t="s">
        <v>214</v>
      </c>
      <c r="B20" s="19">
        <v>439.92</v>
      </c>
      <c r="C20" s="140">
        <v>351.69</v>
      </c>
      <c r="D20" s="247">
        <f t="shared" si="2"/>
        <v>3.8538258367169932E-2</v>
      </c>
      <c r="E20" s="215">
        <f t="shared" si="3"/>
        <v>3.3583553999249442E-2</v>
      </c>
      <c r="F20" s="52">
        <f t="shared" si="4"/>
        <v>-0.2005591925804692</v>
      </c>
      <c r="H20" s="19">
        <v>114.79699999999997</v>
      </c>
      <c r="I20" s="140">
        <v>87.726000000000013</v>
      </c>
      <c r="J20" s="247">
        <f t="shared" si="5"/>
        <v>1.7087354535999952E-2</v>
      </c>
      <c r="K20" s="215">
        <f t="shared" si="6"/>
        <v>1.3216806795613623E-2</v>
      </c>
      <c r="L20" s="52">
        <f t="shared" si="15"/>
        <v>-0.2358162669756175</v>
      </c>
      <c r="N20" s="27">
        <f t="shared" ref="N20" si="19">(H20/B20)*10</f>
        <v>2.6094971813056911</v>
      </c>
      <c r="O20" s="152">
        <f t="shared" ref="O20" si="20">(I20/C20)*10</f>
        <v>2.4944126929966739</v>
      </c>
      <c r="P20" s="52">
        <f t="shared" ref="P20" si="21">(O20-N20)/N20</f>
        <v>-4.4102170001744698E-2</v>
      </c>
    </row>
    <row r="21" spans="1:16" ht="20.100000000000001" customHeight="1">
      <c r="A21" s="8" t="s">
        <v>220</v>
      </c>
      <c r="B21" s="19">
        <v>105.21000000000002</v>
      </c>
      <c r="C21" s="140">
        <v>106.46999999999998</v>
      </c>
      <c r="D21" s="247">
        <f t="shared" si="2"/>
        <v>9.2166988607245634E-3</v>
      </c>
      <c r="E21" s="215">
        <f t="shared" si="3"/>
        <v>1.0167024920526849E-2</v>
      </c>
      <c r="F21" s="52">
        <f t="shared" si="4"/>
        <v>1.1976047904191258E-2</v>
      </c>
      <c r="H21" s="19">
        <v>55.61</v>
      </c>
      <c r="I21" s="140">
        <v>60.001000000000005</v>
      </c>
      <c r="J21" s="247">
        <f t="shared" si="5"/>
        <v>8.2774618304220279E-3</v>
      </c>
      <c r="K21" s="215">
        <f t="shared" si="6"/>
        <v>9.0397558824477676E-3</v>
      </c>
      <c r="L21" s="52">
        <f t="shared" si="15"/>
        <v>7.896061859377819E-2</v>
      </c>
      <c r="N21" s="27">
        <f t="shared" ref="N21:N22" si="22">(H21/B21)*10</f>
        <v>5.2856192377150446</v>
      </c>
      <c r="O21" s="152">
        <f t="shared" ref="O21:O22" si="23">(I21/C21)*10</f>
        <v>5.6354841739457138</v>
      </c>
      <c r="P21" s="52">
        <f t="shared" ref="P21:P22" si="24">(O21-N21)/N21</f>
        <v>6.6191853876692519E-2</v>
      </c>
    </row>
    <row r="22" spans="1:16" ht="20.100000000000001" customHeight="1">
      <c r="A22" s="8" t="s">
        <v>238</v>
      </c>
      <c r="B22" s="19">
        <v>194.39</v>
      </c>
      <c r="C22" s="140">
        <v>191.98999999999995</v>
      </c>
      <c r="D22" s="247">
        <f t="shared" si="2"/>
        <v>1.7029123577000736E-2</v>
      </c>
      <c r="E22" s="215">
        <f t="shared" si="3"/>
        <v>1.8333494078068467E-2</v>
      </c>
      <c r="F22" s="52">
        <f t="shared" si="4"/>
        <v>-1.2346314110808346E-2</v>
      </c>
      <c r="H22" s="19">
        <v>45.128</v>
      </c>
      <c r="I22" s="140">
        <v>51.092999999999982</v>
      </c>
      <c r="J22" s="247">
        <f t="shared" si="5"/>
        <v>6.7172324668815907E-3</v>
      </c>
      <c r="K22" s="215">
        <f t="shared" si="6"/>
        <v>7.6976758271012757E-3</v>
      </c>
      <c r="L22" s="52">
        <f t="shared" si="15"/>
        <v>0.13217957808899092</v>
      </c>
      <c r="N22" s="27">
        <f t="shared" si="22"/>
        <v>2.3215185966356295</v>
      </c>
      <c r="O22" s="152">
        <f t="shared" si="23"/>
        <v>2.6612323558518671</v>
      </c>
      <c r="P22" s="52">
        <f t="shared" si="24"/>
        <v>0.14633255994957547</v>
      </c>
    </row>
    <row r="23" spans="1:16" ht="20.100000000000001" customHeight="1">
      <c r="A23" s="8" t="s">
        <v>253</v>
      </c>
      <c r="B23" s="19">
        <v>13.84</v>
      </c>
      <c r="C23" s="140">
        <v>12.559999999999999</v>
      </c>
      <c r="D23" s="247">
        <f t="shared" si="2"/>
        <v>1.2124238402473901E-3</v>
      </c>
      <c r="E23" s="215">
        <f t="shared" si="3"/>
        <v>1.1993785385725297E-3</v>
      </c>
      <c r="F23" s="52">
        <f t="shared" si="4"/>
        <v>-9.2485549132948056E-2</v>
      </c>
      <c r="H23" s="19">
        <v>62.361000000000004</v>
      </c>
      <c r="I23" s="140">
        <v>50.656999999999996</v>
      </c>
      <c r="J23" s="247">
        <f t="shared" si="5"/>
        <v>9.2823376588194225E-3</v>
      </c>
      <c r="K23" s="215">
        <f t="shared" si="6"/>
        <v>7.6319880291521227E-3</v>
      </c>
      <c r="L23" s="52">
        <f t="shared" si="15"/>
        <v>-0.18768140344125345</v>
      </c>
      <c r="N23" s="27">
        <f t="shared" ref="N23:N25" si="25">(H23/B23)*10</f>
        <v>45.058526011560701</v>
      </c>
      <c r="O23" s="152">
        <f t="shared" ref="O23:O25" si="26">(I23/C23)*10</f>
        <v>40.33200636942675</v>
      </c>
      <c r="P23" s="52">
        <f t="shared" ref="P23:P25" si="27">(O23-N23)/N23</f>
        <v>-0.10489734264545769</v>
      </c>
    </row>
    <row r="24" spans="1:16" ht="20.100000000000001" customHeight="1">
      <c r="A24" s="8" t="s">
        <v>223</v>
      </c>
      <c r="B24" s="19">
        <v>321.97999999999996</v>
      </c>
      <c r="C24" s="140">
        <v>116.28</v>
      </c>
      <c r="D24" s="247">
        <f t="shared" si="2"/>
        <v>2.8206374861477937E-2</v>
      </c>
      <c r="E24" s="215">
        <f t="shared" si="3"/>
        <v>1.1103800673981989E-2</v>
      </c>
      <c r="F24" s="52">
        <f t="shared" si="4"/>
        <v>-0.63885955649419213</v>
      </c>
      <c r="H24" s="19">
        <v>109.697</v>
      </c>
      <c r="I24" s="140">
        <v>41.872999999999998</v>
      </c>
      <c r="J24" s="247">
        <f t="shared" si="5"/>
        <v>1.6328227484477705E-2</v>
      </c>
      <c r="K24" s="215">
        <f t="shared" si="6"/>
        <v>6.3085898245985126E-3</v>
      </c>
      <c r="L24" s="52">
        <f t="shared" si="15"/>
        <v>-0.61828491207599123</v>
      </c>
      <c r="N24" s="27">
        <f t="shared" si="25"/>
        <v>3.4069507422821301</v>
      </c>
      <c r="O24" s="152">
        <f t="shared" si="26"/>
        <v>3.6010491916064669</v>
      </c>
      <c r="P24" s="52">
        <f t="shared" si="27"/>
        <v>5.6971310713556364E-2</v>
      </c>
    </row>
    <row r="25" spans="1:16" ht="20.100000000000001" customHeight="1">
      <c r="A25" s="8" t="s">
        <v>215</v>
      </c>
      <c r="B25" s="19">
        <v>14.03</v>
      </c>
      <c r="C25" s="140">
        <v>184.21999999999997</v>
      </c>
      <c r="D25" s="247">
        <f t="shared" si="2"/>
        <v>1.2290683871872025E-3</v>
      </c>
      <c r="E25" s="215">
        <f t="shared" si="3"/>
        <v>1.7591521845209509E-2</v>
      </c>
      <c r="F25" s="52">
        <f t="shared" si="4"/>
        <v>12.130434782608694</v>
      </c>
      <c r="H25" s="19">
        <v>6.9529999999999994</v>
      </c>
      <c r="I25" s="140">
        <v>41.559000000000005</v>
      </c>
      <c r="J25" s="247">
        <f t="shared" si="5"/>
        <v>1.0349432135753345E-3</v>
      </c>
      <c r="K25" s="215">
        <f t="shared" si="6"/>
        <v>6.2612825572681595E-3</v>
      </c>
      <c r="L25" s="52">
        <f t="shared" si="15"/>
        <v>4.9771321731626657</v>
      </c>
      <c r="N25" s="27">
        <f t="shared" si="25"/>
        <v>4.9558089807555241</v>
      </c>
      <c r="O25" s="152">
        <f t="shared" si="26"/>
        <v>2.255943980023885</v>
      </c>
      <c r="P25" s="52">
        <f t="shared" si="27"/>
        <v>-0.54478794707701561</v>
      </c>
    </row>
    <row r="26" spans="1:16" ht="20.100000000000001" customHeight="1">
      <c r="A26" s="8" t="s">
        <v>180</v>
      </c>
      <c r="B26" s="19">
        <v>59.54</v>
      </c>
      <c r="C26" s="140">
        <v>58.82</v>
      </c>
      <c r="D26" s="247">
        <f t="shared" si="2"/>
        <v>5.2158753936654345E-3</v>
      </c>
      <c r="E26" s="215">
        <f t="shared" si="3"/>
        <v>5.616834843856386E-3</v>
      </c>
      <c r="F26" s="52">
        <f t="shared" si="4"/>
        <v>-1.2092710782667096E-2</v>
      </c>
      <c r="H26" s="19">
        <v>45.666999999999994</v>
      </c>
      <c r="I26" s="140">
        <v>41.525999999999996</v>
      </c>
      <c r="J26" s="247">
        <f t="shared" si="5"/>
        <v>6.7974617768365884E-3</v>
      </c>
      <c r="K26" s="215">
        <f t="shared" si="6"/>
        <v>6.2563107743958592E-3</v>
      </c>
      <c r="L26" s="52">
        <f t="shared" si="15"/>
        <v>-9.0678170232334043E-2</v>
      </c>
      <c r="N26" s="27">
        <f t="shared" ref="N26:N31" si="28">(H26/B26)*10</f>
        <v>7.6699697682230425</v>
      </c>
      <c r="O26" s="152">
        <f t="shared" ref="O26:O31" si="29">(I26/C26)*10</f>
        <v>7.0598435906154364</v>
      </c>
      <c r="P26" s="52">
        <f t="shared" ref="P26:P31" si="30">(O26-N26)/N26</f>
        <v>-7.9547403189955262E-2</v>
      </c>
    </row>
    <row r="27" spans="1:16" ht="20.100000000000001" customHeight="1">
      <c r="A27" s="8" t="s">
        <v>239</v>
      </c>
      <c r="B27" s="19">
        <v>0.18</v>
      </c>
      <c r="C27" s="140">
        <v>1.2</v>
      </c>
      <c r="D27" s="247">
        <f t="shared" si="2"/>
        <v>1.576851815350652E-5</v>
      </c>
      <c r="E27" s="215">
        <f t="shared" si="3"/>
        <v>1.1459030623304425E-4</v>
      </c>
      <c r="F27" s="52">
        <f t="shared" si="4"/>
        <v>5.666666666666667</v>
      </c>
      <c r="H27" s="19">
        <v>10.15</v>
      </c>
      <c r="I27" s="140">
        <v>40.035000000000004</v>
      </c>
      <c r="J27" s="247">
        <f t="shared" si="5"/>
        <v>1.5108116809707532E-3</v>
      </c>
      <c r="K27" s="215">
        <f t="shared" si="6"/>
        <v>6.0316765846201966E-3</v>
      </c>
      <c r="L27" s="52">
        <f t="shared" si="15"/>
        <v>2.9443349753694585</v>
      </c>
      <c r="N27" s="27">
        <f t="shared" si="28"/>
        <v>563.88888888888891</v>
      </c>
      <c r="O27" s="152">
        <f t="shared" si="29"/>
        <v>333.62500000000006</v>
      </c>
      <c r="P27" s="52">
        <f t="shared" si="30"/>
        <v>-0.40834975369458121</v>
      </c>
    </row>
    <row r="28" spans="1:16" ht="20.100000000000001" customHeight="1">
      <c r="A28" s="8" t="s">
        <v>254</v>
      </c>
      <c r="B28" s="19"/>
      <c r="C28" s="140">
        <v>156.24</v>
      </c>
      <c r="D28" s="247">
        <f t="shared" si="2"/>
        <v>0</v>
      </c>
      <c r="E28" s="215">
        <f t="shared" si="3"/>
        <v>1.4919657871542362E-2</v>
      </c>
      <c r="F28" s="52"/>
      <c r="H28" s="19"/>
      <c r="I28" s="140">
        <v>37.497999999999998</v>
      </c>
      <c r="J28" s="247">
        <f t="shared" si="5"/>
        <v>0</v>
      </c>
      <c r="K28" s="215">
        <f t="shared" si="6"/>
        <v>5.6494519438013762E-3</v>
      </c>
      <c r="L28" s="52"/>
      <c r="N28" s="27"/>
      <c r="O28" s="152">
        <f t="shared" si="29"/>
        <v>2.4000256016385046</v>
      </c>
      <c r="P28" s="52"/>
    </row>
    <row r="29" spans="1:16" ht="20.100000000000001" customHeight="1">
      <c r="A29" s="8" t="s">
        <v>224</v>
      </c>
      <c r="B29" s="19">
        <v>137.08000000000001</v>
      </c>
      <c r="C29" s="140">
        <v>94.230000000000047</v>
      </c>
      <c r="D29" s="247">
        <f t="shared" si="2"/>
        <v>1.2008602602681521E-2</v>
      </c>
      <c r="E29" s="215">
        <f t="shared" si="3"/>
        <v>8.9982037969498045E-3</v>
      </c>
      <c r="F29" s="52">
        <f t="shared" si="4"/>
        <v>-0.31259118762766241</v>
      </c>
      <c r="H29" s="19">
        <v>43.802</v>
      </c>
      <c r="I29" s="140">
        <v>36.334999999999994</v>
      </c>
      <c r="J29" s="247">
        <f t="shared" si="5"/>
        <v>6.5198594334858057E-3</v>
      </c>
      <c r="K29" s="215">
        <f t="shared" si="6"/>
        <v>5.4742342625746171E-3</v>
      </c>
      <c r="L29" s="52">
        <f t="shared" si="15"/>
        <v>-0.17047166796036725</v>
      </c>
      <c r="N29" s="27">
        <f t="shared" si="28"/>
        <v>3.1953603735045228</v>
      </c>
      <c r="O29" s="152">
        <f t="shared" si="29"/>
        <v>3.855990661148252</v>
      </c>
      <c r="P29" s="52">
        <f t="shared" si="30"/>
        <v>0.20674672350623804</v>
      </c>
    </row>
    <row r="30" spans="1:16" ht="20.100000000000001" customHeight="1">
      <c r="A30" s="8" t="s">
        <v>255</v>
      </c>
      <c r="B30" s="19">
        <v>141.26</v>
      </c>
      <c r="C30" s="140">
        <v>81.66</v>
      </c>
      <c r="D30" s="247">
        <f t="shared" si="2"/>
        <v>1.2374782635357394E-2</v>
      </c>
      <c r="E30" s="215">
        <f t="shared" si="3"/>
        <v>7.7978703391586614E-3</v>
      </c>
      <c r="F30" s="52">
        <f t="shared" si="4"/>
        <v>-0.42191703242248335</v>
      </c>
      <c r="H30" s="19">
        <v>37.037000000000006</v>
      </c>
      <c r="I30" s="140">
        <v>27.262999999999998</v>
      </c>
      <c r="J30" s="247">
        <f t="shared" si="5"/>
        <v>5.5128997269077631E-3</v>
      </c>
      <c r="K30" s="215">
        <f t="shared" si="6"/>
        <v>4.1074459529536755E-3</v>
      </c>
      <c r="L30" s="52">
        <f t="shared" si="15"/>
        <v>-0.2638982638982641</v>
      </c>
      <c r="N30" s="27">
        <f t="shared" si="28"/>
        <v>2.6219028741328056</v>
      </c>
      <c r="O30" s="152">
        <f t="shared" si="29"/>
        <v>3.3385990693117806</v>
      </c>
      <c r="P30" s="52">
        <f t="shared" si="30"/>
        <v>0.2733496355832869</v>
      </c>
    </row>
    <row r="31" spans="1:16" ht="20.100000000000001" customHeight="1">
      <c r="A31" s="8" t="s">
        <v>179</v>
      </c>
      <c r="B31" s="19">
        <v>36.639999999999993</v>
      </c>
      <c r="C31" s="140">
        <v>78.63</v>
      </c>
      <c r="D31" s="247">
        <f t="shared" si="2"/>
        <v>3.2097694730248822E-3</v>
      </c>
      <c r="E31" s="215">
        <f t="shared" si="3"/>
        <v>7.5085298159202245E-3</v>
      </c>
      <c r="F31" s="52">
        <f t="shared" si="4"/>
        <v>1.1460152838427951</v>
      </c>
      <c r="H31" s="19">
        <v>17.895999999999997</v>
      </c>
      <c r="I31" s="140">
        <v>26.073</v>
      </c>
      <c r="J31" s="247">
        <f t="shared" si="5"/>
        <v>2.6637917086357234E-3</v>
      </c>
      <c r="K31" s="215">
        <f t="shared" si="6"/>
        <v>3.9281604493768543E-3</v>
      </c>
      <c r="L31" s="52">
        <f t="shared" si="15"/>
        <v>0.45691774698256621</v>
      </c>
      <c r="N31" s="27">
        <f t="shared" si="28"/>
        <v>4.8842794759825328</v>
      </c>
      <c r="O31" s="152">
        <f t="shared" si="29"/>
        <v>3.3159099580312863</v>
      </c>
      <c r="P31" s="52">
        <f t="shared" si="30"/>
        <v>-0.32110560537401472</v>
      </c>
    </row>
    <row r="32" spans="1:16" ht="20.100000000000001" customHeight="1" thickBot="1">
      <c r="A32" s="8" t="s">
        <v>17</v>
      </c>
      <c r="B32" s="19">
        <f>B33-SUM(B7:B31)</f>
        <v>1106.7700000000023</v>
      </c>
      <c r="C32" s="140">
        <f>C33-SUM(C7:C31)</f>
        <v>1020.5299999999988</v>
      </c>
      <c r="D32" s="247">
        <f t="shared" si="2"/>
        <v>9.6956237981980262E-2</v>
      </c>
      <c r="E32" s="215">
        <f t="shared" si="3"/>
        <v>9.7452371016673769E-2</v>
      </c>
      <c r="F32" s="52">
        <f t="shared" si="4"/>
        <v>-7.7920435140095265E-2</v>
      </c>
      <c r="H32" s="19">
        <f>H33-SUM(H7:H31)</f>
        <v>503.96000000000276</v>
      </c>
      <c r="I32" s="140">
        <f>I33-SUM(I7:I31)</f>
        <v>462.49600000000191</v>
      </c>
      <c r="J32" s="247">
        <f t="shared" si="5"/>
        <v>7.5013660565716747E-2</v>
      </c>
      <c r="K32" s="215">
        <f t="shared" si="6"/>
        <v>6.9679687615349414E-2</v>
      </c>
      <c r="L32" s="52">
        <f t="shared" ref="L32:L33" si="31">(I32-H32)/H32</f>
        <v>-8.2276371140567947E-2</v>
      </c>
      <c r="N32" s="27">
        <f t="shared" ref="N32" si="32">(H32/B32)*10</f>
        <v>4.5534302519945582</v>
      </c>
      <c r="O32" s="152">
        <f t="shared" ref="O32" si="33">(I32/C32)*10</f>
        <v>4.5319196887891824</v>
      </c>
      <c r="P32" s="52">
        <f t="shared" ref="P32" si="34">(O32-N32)/N32</f>
        <v>-4.7240348517369841E-3</v>
      </c>
    </row>
    <row r="33" spans="1:16" ht="26.25" customHeight="1" thickBot="1">
      <c r="A33" s="12" t="s">
        <v>18</v>
      </c>
      <c r="B33" s="17">
        <v>11415.150000000003</v>
      </c>
      <c r="C33" s="145">
        <v>10472.089999999997</v>
      </c>
      <c r="D33" s="243">
        <f>SUM(D7:D32)</f>
        <v>1</v>
      </c>
      <c r="E33" s="244">
        <f>SUM(E7:E32)</f>
        <v>1.0000000000000002</v>
      </c>
      <c r="F33" s="57">
        <f t="shared" si="4"/>
        <v>-8.2614770721366471E-2</v>
      </c>
      <c r="G33" s="1"/>
      <c r="H33" s="17">
        <v>6718.2430000000031</v>
      </c>
      <c r="I33" s="145">
        <v>6637.4580000000005</v>
      </c>
      <c r="J33" s="243">
        <f>SUM(J7:J32)</f>
        <v>1</v>
      </c>
      <c r="K33" s="244">
        <f>SUM(K7:K32)</f>
        <v>1.0000000000000002</v>
      </c>
      <c r="L33" s="57">
        <f t="shared" si="31"/>
        <v>-1.2024721344554304E-2</v>
      </c>
      <c r="N33" s="29">
        <f t="shared" si="0"/>
        <v>5.8853742613982307</v>
      </c>
      <c r="O33" s="146">
        <f t="shared" si="1"/>
        <v>6.3382362069080784</v>
      </c>
      <c r="P33" s="57">
        <f t="shared" si="8"/>
        <v>7.6947008872509326E-2</v>
      </c>
    </row>
    <row r="35" spans="1:16" ht="15.75" thickBot="1"/>
    <row r="36" spans="1:16">
      <c r="A36" s="494" t="s">
        <v>2</v>
      </c>
      <c r="B36" s="481" t="s">
        <v>1</v>
      </c>
      <c r="C36" s="479"/>
      <c r="D36" s="481" t="s">
        <v>100</v>
      </c>
      <c r="E36" s="479"/>
      <c r="F36" s="130" t="s">
        <v>0</v>
      </c>
      <c r="H36" s="492" t="s">
        <v>19</v>
      </c>
      <c r="I36" s="493"/>
      <c r="J36" s="481" t="s">
        <v>100</v>
      </c>
      <c r="K36" s="482"/>
      <c r="L36" s="130" t="s">
        <v>0</v>
      </c>
      <c r="N36" s="490" t="s">
        <v>22</v>
      </c>
      <c r="O36" s="479"/>
      <c r="P36" s="130" t="s">
        <v>0</v>
      </c>
    </row>
    <row r="37" spans="1:16">
      <c r="A37" s="495"/>
      <c r="B37" s="484" t="str">
        <f>B5</f>
        <v>jan-ago</v>
      </c>
      <c r="C37" s="486"/>
      <c r="D37" s="484" t="str">
        <f>B5</f>
        <v>jan-ago</v>
      </c>
      <c r="E37" s="486"/>
      <c r="F37" s="131" t="str">
        <f>F5</f>
        <v>2026/2025</v>
      </c>
      <c r="H37" s="487" t="str">
        <f>B5</f>
        <v>jan-ago</v>
      </c>
      <c r="I37" s="486"/>
      <c r="J37" s="484" t="str">
        <f>B5</f>
        <v>jan-ago</v>
      </c>
      <c r="K37" s="485"/>
      <c r="L37" s="131" t="str">
        <f>F37</f>
        <v>2026/2025</v>
      </c>
      <c r="N37" s="487" t="str">
        <f>B5</f>
        <v>jan-ago</v>
      </c>
      <c r="O37" s="485"/>
      <c r="P37" s="131" t="str">
        <f>P5</f>
        <v>2026/2025</v>
      </c>
    </row>
    <row r="38" spans="1:16" ht="19.5" customHeight="1" thickBot="1">
      <c r="A38" s="496"/>
      <c r="B38" s="99">
        <f>B6</f>
        <v>2025</v>
      </c>
      <c r="C38" s="134">
        <f>C6</f>
        <v>2026</v>
      </c>
      <c r="D38" s="99">
        <f>B6</f>
        <v>2025</v>
      </c>
      <c r="E38" s="134">
        <f>C6</f>
        <v>2026</v>
      </c>
      <c r="F38" s="132" t="s">
        <v>1</v>
      </c>
      <c r="H38" s="25">
        <f>B6</f>
        <v>2025</v>
      </c>
      <c r="I38" s="134">
        <f>C6</f>
        <v>2026</v>
      </c>
      <c r="J38" s="99">
        <f>B6</f>
        <v>2025</v>
      </c>
      <c r="K38" s="134">
        <f>C6</f>
        <v>2026</v>
      </c>
      <c r="L38" s="259">
        <v>1000</v>
      </c>
      <c r="N38" s="25">
        <f>B6</f>
        <v>2025</v>
      </c>
      <c r="O38" s="134">
        <f>C6</f>
        <v>2026</v>
      </c>
      <c r="P38" s="132"/>
    </row>
    <row r="39" spans="1:16" ht="20.100000000000001" customHeight="1">
      <c r="A39" s="38" t="s">
        <v>217</v>
      </c>
      <c r="B39" s="39">
        <v>327.08000000000004</v>
      </c>
      <c r="C39" s="147">
        <v>302.18</v>
      </c>
      <c r="D39" s="247">
        <f t="shared" ref="D39:D55" si="35">B39/$B$56</f>
        <v>0.18440755942447337</v>
      </c>
      <c r="E39" s="246">
        <f t="shared" ref="E39:E55" si="36">C39/$C$56</f>
        <v>0.17600326169258546</v>
      </c>
      <c r="F39" s="52">
        <f>(C39-B39)/B39</f>
        <v>-7.6128164363458581E-2</v>
      </c>
      <c r="H39" s="39">
        <v>92.951999999999984</v>
      </c>
      <c r="I39" s="147">
        <v>153.94599999999997</v>
      </c>
      <c r="J39" s="247">
        <f t="shared" ref="J39:J55" si="37">H39/$H$56</f>
        <v>0.14284287314688601</v>
      </c>
      <c r="K39" s="246">
        <f t="shared" ref="K39:K55" si="38">I39/$I$56</f>
        <v>0.2369796356930314</v>
      </c>
      <c r="L39" s="52">
        <f>(I39-H39)/H39</f>
        <v>0.65618814011532833</v>
      </c>
      <c r="N39" s="27">
        <f t="shared" ref="N39:N56" si="39">(H39/B39)*10</f>
        <v>2.8418735477558998</v>
      </c>
      <c r="O39" s="151">
        <f t="shared" ref="O39:O56" si="40">(I39/C39)*10</f>
        <v>5.094513204050565</v>
      </c>
      <c r="P39" s="61">
        <f t="shared" si="8"/>
        <v>0.79266005979522691</v>
      </c>
    </row>
    <row r="40" spans="1:16" ht="20.100000000000001" customHeight="1">
      <c r="A40" s="38" t="s">
        <v>211</v>
      </c>
      <c r="B40" s="19">
        <v>411.82000000000016</v>
      </c>
      <c r="C40" s="140">
        <v>394.39999999999992</v>
      </c>
      <c r="D40" s="247">
        <f t="shared" si="35"/>
        <v>0.2321839339677958</v>
      </c>
      <c r="E40" s="215">
        <f t="shared" si="36"/>
        <v>0.22971634923408463</v>
      </c>
      <c r="F40" s="52">
        <f t="shared" ref="F40:F56" si="41">(C40-B40)/B40</f>
        <v>-4.2300033995435471E-2</v>
      </c>
      <c r="H40" s="19">
        <v>119.937</v>
      </c>
      <c r="I40" s="140">
        <v>116.574</v>
      </c>
      <c r="J40" s="247">
        <f t="shared" si="37"/>
        <v>0.18431174882324286</v>
      </c>
      <c r="K40" s="215">
        <f t="shared" si="38"/>
        <v>0.17945035305418425</v>
      </c>
      <c r="L40" s="52">
        <f t="shared" ref="L40:L56" si="42">(I40-H40)/H40</f>
        <v>-2.8039720853448056E-2</v>
      </c>
      <c r="N40" s="27">
        <f t="shared" si="39"/>
        <v>2.9123646253217412</v>
      </c>
      <c r="O40" s="152">
        <f t="shared" si="40"/>
        <v>2.9557302231237328</v>
      </c>
      <c r="P40" s="52">
        <f t="shared" si="8"/>
        <v>1.4890167743745611E-2</v>
      </c>
    </row>
    <row r="41" spans="1:16" ht="20.100000000000001" customHeight="1">
      <c r="A41" s="38" t="s">
        <v>214</v>
      </c>
      <c r="B41" s="19">
        <v>439.92</v>
      </c>
      <c r="C41" s="140">
        <v>351.69</v>
      </c>
      <c r="D41" s="247">
        <f t="shared" si="35"/>
        <v>0.24802670154706594</v>
      </c>
      <c r="E41" s="215">
        <f t="shared" si="36"/>
        <v>0.20484011881880132</v>
      </c>
      <c r="F41" s="52">
        <f t="shared" si="41"/>
        <v>-0.2005591925804692</v>
      </c>
      <c r="H41" s="19">
        <v>114.79699999999997</v>
      </c>
      <c r="I41" s="140">
        <v>87.726000000000013</v>
      </c>
      <c r="J41" s="247">
        <f t="shared" si="37"/>
        <v>0.17641291536107961</v>
      </c>
      <c r="K41" s="215">
        <f t="shared" si="38"/>
        <v>0.13504264820655867</v>
      </c>
      <c r="L41" s="52">
        <f t="shared" si="42"/>
        <v>-0.2358162669756175</v>
      </c>
      <c r="N41" s="27">
        <f t="shared" si="39"/>
        <v>2.6094971813056911</v>
      </c>
      <c r="O41" s="152">
        <f t="shared" si="40"/>
        <v>2.4944126929966739</v>
      </c>
      <c r="P41" s="52">
        <f t="shared" si="8"/>
        <v>-4.4102170001744698E-2</v>
      </c>
    </row>
    <row r="42" spans="1:16" ht="20.100000000000001" customHeight="1">
      <c r="A42" s="38" t="s">
        <v>220</v>
      </c>
      <c r="B42" s="19">
        <v>105.21000000000002</v>
      </c>
      <c r="C42" s="140">
        <v>106.46999999999998</v>
      </c>
      <c r="D42" s="247">
        <f t="shared" si="35"/>
        <v>5.9317351495196423E-2</v>
      </c>
      <c r="E42" s="215">
        <f t="shared" si="36"/>
        <v>6.2012930281320974E-2</v>
      </c>
      <c r="F42" s="52">
        <f t="shared" ref="F42:F44" si="43">(C42-B42)/B42</f>
        <v>1.1976047904191258E-2</v>
      </c>
      <c r="H42" s="19">
        <v>55.61</v>
      </c>
      <c r="I42" s="140">
        <v>60.001000000000005</v>
      </c>
      <c r="J42" s="247">
        <f t="shared" si="37"/>
        <v>8.5458001718073121E-2</v>
      </c>
      <c r="K42" s="215">
        <f t="shared" si="38"/>
        <v>9.2363654276288967E-2</v>
      </c>
      <c r="L42" s="52">
        <f t="shared" ref="L42:L54" si="44">(I42-H42)/H42</f>
        <v>7.896061859377819E-2</v>
      </c>
      <c r="N42" s="27">
        <f t="shared" si="39"/>
        <v>5.2856192377150446</v>
      </c>
      <c r="O42" s="152">
        <f t="shared" si="40"/>
        <v>5.6354841739457138</v>
      </c>
      <c r="P42" s="52">
        <f t="shared" ref="P42:P45" si="45">(O42-N42)/N42</f>
        <v>6.6191853876692519E-2</v>
      </c>
    </row>
    <row r="43" spans="1:16" ht="20.100000000000001" customHeight="1">
      <c r="A43" s="38" t="s">
        <v>215</v>
      </c>
      <c r="B43" s="19">
        <v>14.03</v>
      </c>
      <c r="C43" s="140">
        <v>184.21999999999997</v>
      </c>
      <c r="D43" s="247">
        <f t="shared" si="35"/>
        <v>7.9101077984754832E-3</v>
      </c>
      <c r="E43" s="215">
        <f t="shared" si="36"/>
        <v>0.10729803715999765</v>
      </c>
      <c r="F43" s="52">
        <f t="shared" si="43"/>
        <v>12.130434782608694</v>
      </c>
      <c r="H43" s="19">
        <v>6.9529999999999994</v>
      </c>
      <c r="I43" s="140">
        <v>41.559000000000005</v>
      </c>
      <c r="J43" s="247">
        <f t="shared" si="37"/>
        <v>1.0684939506307542E-2</v>
      </c>
      <c r="K43" s="215">
        <f t="shared" si="38"/>
        <v>6.397461889082337E-2</v>
      </c>
      <c r="L43" s="52">
        <f t="shared" si="44"/>
        <v>4.9771321731626657</v>
      </c>
      <c r="N43" s="27">
        <f t="shared" si="39"/>
        <v>4.9558089807555241</v>
      </c>
      <c r="O43" s="152">
        <f t="shared" si="40"/>
        <v>2.255943980023885</v>
      </c>
      <c r="P43" s="52">
        <f t="shared" si="45"/>
        <v>-0.54478794707701561</v>
      </c>
    </row>
    <row r="44" spans="1:16" ht="20.100000000000001" customHeight="1">
      <c r="A44" s="38" t="s">
        <v>218</v>
      </c>
      <c r="B44" s="19">
        <v>66.910000000000011</v>
      </c>
      <c r="C44" s="140">
        <v>34.549999999999997</v>
      </c>
      <c r="D44" s="247">
        <f t="shared" si="35"/>
        <v>3.7723828424518512E-2</v>
      </c>
      <c r="E44" s="215">
        <f t="shared" si="36"/>
        <v>2.0123478362164365E-2</v>
      </c>
      <c r="F44" s="52">
        <f t="shared" si="43"/>
        <v>-0.48363473322373352</v>
      </c>
      <c r="H44" s="19">
        <v>61.567000000000007</v>
      </c>
      <c r="I44" s="140">
        <v>25.509999999999998</v>
      </c>
      <c r="J44" s="247">
        <f t="shared" si="37"/>
        <v>9.4612350148833096E-2</v>
      </c>
      <c r="K44" s="215">
        <f t="shared" si="38"/>
        <v>3.9269292521593495E-2</v>
      </c>
      <c r="L44" s="52">
        <f t="shared" si="44"/>
        <v>-0.58565465265483141</v>
      </c>
      <c r="N44" s="27">
        <f t="shared" si="39"/>
        <v>9.2014646540128524</v>
      </c>
      <c r="O44" s="152">
        <f t="shared" si="40"/>
        <v>7.3835021707670041</v>
      </c>
      <c r="P44" s="52">
        <f t="shared" si="45"/>
        <v>-0.19757316379550688</v>
      </c>
    </row>
    <row r="45" spans="1:16" ht="20.100000000000001" customHeight="1">
      <c r="A45" s="38" t="s">
        <v>213</v>
      </c>
      <c r="B45" s="19">
        <v>105.53</v>
      </c>
      <c r="C45" s="140">
        <v>68.820000000000022</v>
      </c>
      <c r="D45" s="247">
        <f t="shared" si="35"/>
        <v>5.9497767353750376E-2</v>
      </c>
      <c r="E45" s="215">
        <f t="shared" si="36"/>
        <v>4.0083872095055054E-2</v>
      </c>
      <c r="F45" s="52">
        <f t="shared" ref="F45:F54" si="46">(C45-B45)/B45</f>
        <v>-0.34786316687197932</v>
      </c>
      <c r="H45" s="19">
        <v>56.911999999999999</v>
      </c>
      <c r="I45" s="140">
        <v>23.595000000000006</v>
      </c>
      <c r="J45" s="247">
        <f t="shared" si="37"/>
        <v>8.7458834630084109E-2</v>
      </c>
      <c r="K45" s="215">
        <f t="shared" si="38"/>
        <v>3.6321401687455852E-2</v>
      </c>
      <c r="L45" s="52">
        <f t="shared" si="44"/>
        <v>-0.58541256676974973</v>
      </c>
      <c r="N45" s="27">
        <f t="shared" si="39"/>
        <v>5.3929688240310814</v>
      </c>
      <c r="O45" s="152">
        <f t="shared" si="40"/>
        <v>3.4285091543156061</v>
      </c>
      <c r="P45" s="52">
        <f t="shared" si="45"/>
        <v>-0.36426312367352071</v>
      </c>
    </row>
    <row r="46" spans="1:16" ht="20.100000000000001" customHeight="1">
      <c r="A46" s="38" t="s">
        <v>229</v>
      </c>
      <c r="B46" s="19">
        <v>31.7</v>
      </c>
      <c r="C46" s="140">
        <v>45.440000000000012</v>
      </c>
      <c r="D46" s="247">
        <f t="shared" si="35"/>
        <v>1.787244598800234E-2</v>
      </c>
      <c r="E46" s="215">
        <f t="shared" si="36"/>
        <v>2.6466305550701851E-2</v>
      </c>
      <c r="F46" s="52">
        <f t="shared" si="46"/>
        <v>0.4334384858044168</v>
      </c>
      <c r="H46" s="19">
        <v>15.171999999999999</v>
      </c>
      <c r="I46" s="140">
        <v>22.124000000000002</v>
      </c>
      <c r="J46" s="247">
        <f t="shared" si="37"/>
        <v>2.3315389355630378E-2</v>
      </c>
      <c r="K46" s="215">
        <f t="shared" si="38"/>
        <v>3.4056990503635226E-2</v>
      </c>
      <c r="L46" s="52">
        <f t="shared" si="44"/>
        <v>0.45821249670445585</v>
      </c>
      <c r="N46" s="27">
        <f t="shared" ref="N46:N55" si="47">(H46/B46)*10</f>
        <v>4.786119873817035</v>
      </c>
      <c r="O46" s="152">
        <f t="shared" ref="O46:O55" si="48">(I46/C46)*10</f>
        <v>4.868838028169014</v>
      </c>
      <c r="P46" s="52">
        <f t="shared" ref="P46:P55" si="49">(O46-N46)/N46</f>
        <v>1.7282925737923383E-2</v>
      </c>
    </row>
    <row r="47" spans="1:16" ht="20.100000000000001" customHeight="1">
      <c r="A47" s="38" t="s">
        <v>216</v>
      </c>
      <c r="B47" s="19">
        <v>42.38000000000001</v>
      </c>
      <c r="C47" s="140">
        <v>41.330000000000005</v>
      </c>
      <c r="D47" s="247">
        <f t="shared" si="35"/>
        <v>2.389382526724099E-2</v>
      </c>
      <c r="E47" s="215">
        <f t="shared" si="36"/>
        <v>2.4072456171005886E-2</v>
      </c>
      <c r="F47" s="52">
        <f t="shared" si="46"/>
        <v>-2.4775837659273336E-2</v>
      </c>
      <c r="H47" s="19">
        <v>20.910999999999994</v>
      </c>
      <c r="I47" s="140">
        <v>21.432000000000002</v>
      </c>
      <c r="J47" s="247">
        <f t="shared" si="37"/>
        <v>3.2134728896360848E-2</v>
      </c>
      <c r="K47" s="215">
        <f t="shared" si="38"/>
        <v>3.2991747445032998E-2</v>
      </c>
      <c r="L47" s="52">
        <f t="shared" si="44"/>
        <v>2.4915116445890107E-2</v>
      </c>
      <c r="N47" s="27">
        <f t="shared" si="47"/>
        <v>4.9341670599339285</v>
      </c>
      <c r="O47" s="152">
        <f t="shared" si="48"/>
        <v>5.1855794822163084</v>
      </c>
      <c r="P47" s="52">
        <f t="shared" si="49"/>
        <v>5.0953366440281513E-2</v>
      </c>
    </row>
    <row r="48" spans="1:16" ht="20.100000000000001" customHeight="1">
      <c r="A48" s="38" t="s">
        <v>222</v>
      </c>
      <c r="B48" s="19">
        <v>58.32</v>
      </c>
      <c r="C48" s="140">
        <v>40</v>
      </c>
      <c r="D48" s="247">
        <f t="shared" si="35"/>
        <v>3.2880790221460454E-2</v>
      </c>
      <c r="E48" s="215">
        <f t="shared" si="36"/>
        <v>2.3297804181955848E-2</v>
      </c>
      <c r="F48" s="52">
        <f t="shared" si="46"/>
        <v>-0.31412894375857336</v>
      </c>
      <c r="H48" s="19">
        <v>26.85</v>
      </c>
      <c r="I48" s="140">
        <v>18.399000000000001</v>
      </c>
      <c r="J48" s="247">
        <f t="shared" si="37"/>
        <v>4.126141604262297E-2</v>
      </c>
      <c r="K48" s="215">
        <f t="shared" si="38"/>
        <v>2.8322842536448404E-2</v>
      </c>
      <c r="L48" s="52">
        <f t="shared" ref="L48:L53" si="50">(I48-H48)/H48</f>
        <v>-0.31474860335195531</v>
      </c>
      <c r="N48" s="27">
        <f t="shared" ref="N48" si="51">(H48/B48)*10</f>
        <v>4.6039094650205765</v>
      </c>
      <c r="O48" s="152">
        <f t="shared" ref="O48" si="52">(I48/C48)*10</f>
        <v>4.5997500000000002</v>
      </c>
      <c r="P48" s="52">
        <f t="shared" ref="P48" si="53">(O48-N48)/N48</f>
        <v>-9.0346368715087263E-4</v>
      </c>
    </row>
    <row r="49" spans="1:16" ht="20.100000000000001" customHeight="1">
      <c r="A49" s="38" t="s">
        <v>228</v>
      </c>
      <c r="B49" s="19">
        <v>18.07</v>
      </c>
      <c r="C49" s="140">
        <v>21.330000000000002</v>
      </c>
      <c r="D49" s="247">
        <f t="shared" si="35"/>
        <v>1.0187858012719314E-2</v>
      </c>
      <c r="E49" s="215">
        <f t="shared" si="36"/>
        <v>1.2423554080027958E-2</v>
      </c>
      <c r="F49" s="52">
        <f t="shared" si="46"/>
        <v>0.18040951853901502</v>
      </c>
      <c r="H49" s="19">
        <v>13.611000000000004</v>
      </c>
      <c r="I49" s="140">
        <v>17.161000000000001</v>
      </c>
      <c r="J49" s="247">
        <f t="shared" si="37"/>
        <v>2.0916541294455918E-2</v>
      </c>
      <c r="K49" s="215">
        <f t="shared" si="38"/>
        <v>2.6417104232186045E-2</v>
      </c>
      <c r="L49" s="52">
        <f t="shared" si="50"/>
        <v>0.26081845566086226</v>
      </c>
      <c r="N49" s="27">
        <f t="shared" ref="N49:N50" si="54">(H49/B49)*10</f>
        <v>7.5323741007194265</v>
      </c>
      <c r="O49" s="152">
        <f t="shared" ref="O49:O50" si="55">(I49/C49)*10</f>
        <v>8.0454758556024366</v>
      </c>
      <c r="P49" s="52">
        <f t="shared" ref="P49:P50" si="56">(O49-N49)/N49</f>
        <v>6.8119526197457869E-2</v>
      </c>
    </row>
    <row r="50" spans="1:16" ht="20.100000000000001" customHeight="1">
      <c r="A50" s="38" t="s">
        <v>225</v>
      </c>
      <c r="B50" s="19">
        <v>4.33</v>
      </c>
      <c r="C50" s="140">
        <v>15.149999999999999</v>
      </c>
      <c r="D50" s="247">
        <f t="shared" si="35"/>
        <v>2.4412520860583637E-3</v>
      </c>
      <c r="E50" s="215">
        <f t="shared" si="36"/>
        <v>8.8240433339157771E-3</v>
      </c>
      <c r="F50" s="52">
        <f t="shared" si="46"/>
        <v>2.4988452655889142</v>
      </c>
      <c r="H50" s="19">
        <v>2.7029999999999998</v>
      </c>
      <c r="I50" s="140">
        <v>13.050999999999998</v>
      </c>
      <c r="J50" s="247">
        <f t="shared" si="37"/>
        <v>4.1538028887601443E-3</v>
      </c>
      <c r="K50" s="215">
        <f t="shared" si="38"/>
        <v>2.0090299361008101E-2</v>
      </c>
      <c r="L50" s="52">
        <f t="shared" si="50"/>
        <v>3.8283388827229001</v>
      </c>
      <c r="N50" s="27">
        <f t="shared" si="54"/>
        <v>6.2424942263279437</v>
      </c>
      <c r="O50" s="152">
        <f t="shared" si="55"/>
        <v>8.6145214521452136</v>
      </c>
      <c r="P50" s="52">
        <f t="shared" si="56"/>
        <v>0.37998068397294782</v>
      </c>
    </row>
    <row r="51" spans="1:16" ht="20.100000000000001" customHeight="1">
      <c r="A51" s="38" t="s">
        <v>230</v>
      </c>
      <c r="B51" s="19">
        <v>49.66</v>
      </c>
      <c r="C51" s="140">
        <v>31.84</v>
      </c>
      <c r="D51" s="247">
        <f t="shared" si="35"/>
        <v>2.7998286049343728E-2</v>
      </c>
      <c r="E51" s="215">
        <f t="shared" si="36"/>
        <v>1.8545052128836857E-2</v>
      </c>
      <c r="F51" s="52">
        <f t="shared" si="46"/>
        <v>-0.35884011276681432</v>
      </c>
      <c r="H51" s="19">
        <v>19.193000000000001</v>
      </c>
      <c r="I51" s="140">
        <v>12.821999999999999</v>
      </c>
      <c r="J51" s="247">
        <f t="shared" si="37"/>
        <v>2.9494612964844048E-2</v>
      </c>
      <c r="K51" s="215">
        <f t="shared" si="38"/>
        <v>1.9737783955777018E-2</v>
      </c>
      <c r="L51" s="52">
        <f t="shared" si="50"/>
        <v>-0.33194393789402393</v>
      </c>
      <c r="N51" s="27">
        <f t="shared" ref="N51" si="57">(H51/B51)*10</f>
        <v>3.8648811921063237</v>
      </c>
      <c r="O51" s="152">
        <f t="shared" ref="O51" si="58">(I51/C51)*10</f>
        <v>4.0270100502512562</v>
      </c>
      <c r="P51" s="52">
        <f t="shared" ref="P51" si="59">(O51-N51)/N51</f>
        <v>4.1949247618805537E-2</v>
      </c>
    </row>
    <row r="52" spans="1:16" ht="20.100000000000001" customHeight="1">
      <c r="A52" s="38" t="s">
        <v>219</v>
      </c>
      <c r="B52" s="19">
        <v>50.04</v>
      </c>
      <c r="C52" s="140">
        <v>41.010000000000005</v>
      </c>
      <c r="D52" s="247">
        <f t="shared" si="35"/>
        <v>2.8212529881376566E-2</v>
      </c>
      <c r="E52" s="215">
        <f t="shared" si="36"/>
        <v>2.3886073737550237E-2</v>
      </c>
      <c r="F52" s="52">
        <f t="shared" si="46"/>
        <v>-0.18045563549160659</v>
      </c>
      <c r="H52" s="19">
        <v>15.042000000000002</v>
      </c>
      <c r="I52" s="140">
        <v>12.683999999999997</v>
      </c>
      <c r="J52" s="247">
        <f t="shared" si="37"/>
        <v>2.3115613412034816E-2</v>
      </c>
      <c r="K52" s="215">
        <f t="shared" si="38"/>
        <v>1.9525351091489292E-2</v>
      </c>
      <c r="L52" s="52">
        <f t="shared" si="50"/>
        <v>-0.15676106900678127</v>
      </c>
      <c r="N52" s="27">
        <f t="shared" ref="N52" si="60">(H52/B52)*10</f>
        <v>3.0059952038369309</v>
      </c>
      <c r="O52" s="152">
        <f t="shared" ref="O52" si="61">(I52/C52)*10</f>
        <v>3.0929041697147026</v>
      </c>
      <c r="P52" s="52">
        <f t="shared" ref="P52" si="62">(O52-N52)/N52</f>
        <v>2.8911877759099175E-2</v>
      </c>
    </row>
    <row r="53" spans="1:16" ht="20.100000000000001" customHeight="1">
      <c r="A53" s="38" t="s">
        <v>231</v>
      </c>
      <c r="B53" s="19">
        <v>8.9199999999999982</v>
      </c>
      <c r="C53" s="140">
        <v>9.5000000000000018</v>
      </c>
      <c r="D53" s="247">
        <f t="shared" si="35"/>
        <v>5.0290920571918248E-3</v>
      </c>
      <c r="E53" s="215">
        <f t="shared" si="36"/>
        <v>5.5332284932145155E-3</v>
      </c>
      <c r="F53" s="52">
        <f t="shared" si="46"/>
        <v>6.5022421524664101E-2</v>
      </c>
      <c r="H53" s="19">
        <v>5.5319999999999991</v>
      </c>
      <c r="I53" s="140">
        <v>7.4109999999999996</v>
      </c>
      <c r="J53" s="247">
        <f t="shared" si="37"/>
        <v>8.5012347690052222E-3</v>
      </c>
      <c r="K53" s="215">
        <f t="shared" si="38"/>
        <v>1.1408260559683629E-2</v>
      </c>
      <c r="L53" s="52">
        <f t="shared" si="50"/>
        <v>0.33966015907447589</v>
      </c>
      <c r="N53" s="27">
        <f t="shared" ref="N53" si="63">(H53/B53)*10</f>
        <v>6.201793721973095</v>
      </c>
      <c r="O53" s="152">
        <f t="shared" ref="O53" si="64">(I53/C53)*10</f>
        <v>7.801052631578945</v>
      </c>
      <c r="P53" s="52">
        <f t="shared" ref="P53" si="65">(O53-N53)/N53</f>
        <v>0.25787038094150722</v>
      </c>
    </row>
    <row r="54" spans="1:16" ht="20.100000000000001" customHeight="1">
      <c r="A54" s="38" t="s">
        <v>232</v>
      </c>
      <c r="B54" s="19">
        <v>25.97</v>
      </c>
      <c r="C54" s="140">
        <v>12.15</v>
      </c>
      <c r="D54" s="247">
        <f t="shared" si="35"/>
        <v>1.464187452077037E-2</v>
      </c>
      <c r="E54" s="215">
        <f t="shared" si="36"/>
        <v>7.0767080202690895E-3</v>
      </c>
      <c r="F54" s="52">
        <f t="shared" si="46"/>
        <v>-0.53215248363496337</v>
      </c>
      <c r="H54" s="19">
        <v>11.457000000000001</v>
      </c>
      <c r="I54" s="140">
        <v>3.7319999999999998</v>
      </c>
      <c r="J54" s="247">
        <f t="shared" si="37"/>
        <v>1.7606407582880127E-2</v>
      </c>
      <c r="K54" s="215">
        <f t="shared" si="38"/>
        <v>5.7449235472593852E-3</v>
      </c>
      <c r="L54" s="52">
        <f t="shared" si="44"/>
        <v>-0.67426027755957063</v>
      </c>
      <c r="N54" s="27">
        <f t="shared" ref="N54" si="66">(H54/B54)*10</f>
        <v>4.4116288024643824</v>
      </c>
      <c r="O54" s="152">
        <f t="shared" ref="O54" si="67">(I54/C54)*10</f>
        <v>3.0716049382716051</v>
      </c>
      <c r="P54" s="52">
        <f t="shared" ref="P54" si="68">(O54-N54)/N54</f>
        <v>-0.30374809944214387</v>
      </c>
    </row>
    <row r="55" spans="1:16" ht="20.100000000000001" customHeight="1" thickBot="1">
      <c r="A55" s="8" t="s">
        <v>17</v>
      </c>
      <c r="B55" s="19">
        <f>B56-SUM(B39:B54)</f>
        <v>13.790000000000191</v>
      </c>
      <c r="C55" s="140">
        <f>C56-SUM(C39:C54)</f>
        <v>16.820000000000164</v>
      </c>
      <c r="D55" s="247">
        <f t="shared" si="35"/>
        <v>7.7747959045601162E-3</v>
      </c>
      <c r="E55" s="215">
        <f t="shared" si="36"/>
        <v>9.7967266585125296E-3</v>
      </c>
      <c r="F55" s="52">
        <f t="shared" ref="F55" si="69">(C55-B55)/B55</f>
        <v>0.21972443799854466</v>
      </c>
      <c r="H55" s="19">
        <f>H56-SUM(H39:H54)</f>
        <v>11.530000000000086</v>
      </c>
      <c r="I55" s="140">
        <f>I56-SUM(I39:I54)</f>
        <v>11.889999999999986</v>
      </c>
      <c r="J55" s="247">
        <f t="shared" si="37"/>
        <v>1.7718589458899307E-2</v>
      </c>
      <c r="K55" s="215">
        <f t="shared" si="38"/>
        <v>1.8303092437543949E-2</v>
      </c>
      <c r="L55" s="52">
        <f t="shared" ref="L55" si="70">(I55-H55)/H55</f>
        <v>3.1222896790971143E-2</v>
      </c>
      <c r="N55" s="27">
        <f t="shared" si="47"/>
        <v>8.3611312545322178</v>
      </c>
      <c r="O55" s="152">
        <f t="shared" si="48"/>
        <v>7.0689655172413026</v>
      </c>
      <c r="P55" s="52">
        <f t="shared" si="49"/>
        <v>-0.15454436701857616</v>
      </c>
    </row>
    <row r="56" spans="1:16" ht="26.25" customHeight="1" thickBot="1">
      <c r="A56" s="12" t="s">
        <v>18</v>
      </c>
      <c r="B56" s="17">
        <v>1773.6800000000005</v>
      </c>
      <c r="C56" s="145">
        <v>1716.9</v>
      </c>
      <c r="D56" s="253">
        <f>SUM(D39:D55)</f>
        <v>1</v>
      </c>
      <c r="E56" s="254">
        <f>SUM(E39:E55)</f>
        <v>0.99999999999999967</v>
      </c>
      <c r="F56" s="57">
        <f t="shared" si="41"/>
        <v>-3.2012538902169735E-2</v>
      </c>
      <c r="G56" s="1"/>
      <c r="H56" s="17">
        <v>650.72899999999993</v>
      </c>
      <c r="I56" s="145">
        <v>649.61699999999996</v>
      </c>
      <c r="J56" s="253">
        <f>SUM(J39:J55)</f>
        <v>1.0000000000000002</v>
      </c>
      <c r="K56" s="254">
        <f>SUM(K39:K55)</f>
        <v>1.0000000000000002</v>
      </c>
      <c r="L56" s="57">
        <f t="shared" si="42"/>
        <v>-1.7088526867558792E-3</v>
      </c>
      <c r="M56" s="1"/>
      <c r="N56" s="29">
        <f t="shared" si="39"/>
        <v>3.6688072256551334</v>
      </c>
      <c r="O56" s="146">
        <f t="shared" si="40"/>
        <v>3.7836624148174032</v>
      </c>
      <c r="P56" s="57">
        <f t="shared" si="8"/>
        <v>3.1305866484102406E-2</v>
      </c>
    </row>
    <row r="58" spans="1:16" ht="15.75" thickBot="1"/>
    <row r="59" spans="1:16">
      <c r="A59" s="494" t="s">
        <v>15</v>
      </c>
      <c r="B59" s="481" t="s">
        <v>1</v>
      </c>
      <c r="C59" s="479"/>
      <c r="D59" s="481" t="s">
        <v>100</v>
      </c>
      <c r="E59" s="479"/>
      <c r="F59" s="130" t="s">
        <v>0</v>
      </c>
      <c r="H59" s="492" t="s">
        <v>19</v>
      </c>
      <c r="I59" s="493"/>
      <c r="J59" s="481" t="s">
        <v>100</v>
      </c>
      <c r="K59" s="482"/>
      <c r="L59" s="130" t="s">
        <v>0</v>
      </c>
      <c r="N59" s="490" t="s">
        <v>22</v>
      </c>
      <c r="O59" s="479"/>
      <c r="P59" s="130" t="s">
        <v>0</v>
      </c>
    </row>
    <row r="60" spans="1:16">
      <c r="A60" s="495"/>
      <c r="B60" s="484" t="str">
        <f>B5</f>
        <v>jan-ago</v>
      </c>
      <c r="C60" s="486"/>
      <c r="D60" s="484" t="str">
        <f>B5</f>
        <v>jan-ago</v>
      </c>
      <c r="E60" s="486"/>
      <c r="F60" s="131" t="str">
        <f>F37</f>
        <v>2026/2025</v>
      </c>
      <c r="H60" s="487" t="str">
        <f>B5</f>
        <v>jan-ago</v>
      </c>
      <c r="I60" s="486"/>
      <c r="J60" s="484" t="str">
        <f>B5</f>
        <v>jan-ago</v>
      </c>
      <c r="K60" s="485"/>
      <c r="L60" s="131" t="str">
        <f>L37</f>
        <v>2026/2025</v>
      </c>
      <c r="N60" s="487" t="str">
        <f>B5</f>
        <v>jan-ago</v>
      </c>
      <c r="O60" s="485"/>
      <c r="P60" s="131" t="str">
        <f>P37</f>
        <v>2026/2025</v>
      </c>
    </row>
    <row r="61" spans="1:16" ht="19.5" customHeight="1" thickBot="1">
      <c r="A61" s="496"/>
      <c r="B61" s="99">
        <f>B6</f>
        <v>2025</v>
      </c>
      <c r="C61" s="134">
        <f>C6</f>
        <v>2026</v>
      </c>
      <c r="D61" s="99">
        <f>B6</f>
        <v>2025</v>
      </c>
      <c r="E61" s="134">
        <f>C6</f>
        <v>2026</v>
      </c>
      <c r="F61" s="132" t="s">
        <v>1</v>
      </c>
      <c r="H61" s="25">
        <f>B6</f>
        <v>2025</v>
      </c>
      <c r="I61" s="134">
        <f>C6</f>
        <v>2026</v>
      </c>
      <c r="J61" s="99">
        <f>B6</f>
        <v>2025</v>
      </c>
      <c r="K61" s="134">
        <f>C6</f>
        <v>2026</v>
      </c>
      <c r="L61" s="259">
        <v>1000</v>
      </c>
      <c r="N61" s="25">
        <f>B6</f>
        <v>2025</v>
      </c>
      <c r="O61" s="134">
        <f>C6</f>
        <v>2026</v>
      </c>
      <c r="P61" s="132"/>
    </row>
    <row r="62" spans="1:16" ht="20.100000000000001" customHeight="1">
      <c r="A62" s="38" t="s">
        <v>167</v>
      </c>
      <c r="B62" s="39">
        <v>1173.6100000000001</v>
      </c>
      <c r="C62" s="147">
        <v>1385.2000000000003</v>
      </c>
      <c r="D62" s="247">
        <f t="shared" ref="D62:D83" si="71">B62/$B$84</f>
        <v>0.12172521410116924</v>
      </c>
      <c r="E62" s="246">
        <f t="shared" ref="E62:E83" si="72">C62/$C$84</f>
        <v>0.15821472749306417</v>
      </c>
      <c r="F62" s="52">
        <f t="shared" ref="F62:F83" si="73">(C62-B62)/B62</f>
        <v>0.18028987483065084</v>
      </c>
      <c r="H62" s="19">
        <v>1133.8760000000002</v>
      </c>
      <c r="I62" s="147">
        <v>1630.2729999999999</v>
      </c>
      <c r="J62" s="245">
        <f t="shared" ref="J62:J84" si="74">H62/$H$84</f>
        <v>0.18687653625521092</v>
      </c>
      <c r="K62" s="246">
        <f t="shared" ref="K62:K84" si="75">I62/$I$84</f>
        <v>0.2722639094792263</v>
      </c>
      <c r="L62" s="52">
        <f t="shared" ref="L62:L71" si="76">(I62-H62)/H62</f>
        <v>0.43778772987522413</v>
      </c>
      <c r="N62" s="40">
        <f t="shared" ref="N62" si="77">(H62/B62)*10</f>
        <v>9.6614377859766023</v>
      </c>
      <c r="O62" s="143">
        <f t="shared" ref="O62" si="78">(I62/C62)*10</f>
        <v>11.769224660698814</v>
      </c>
      <c r="P62" s="52">
        <f t="shared" ref="P62" si="79">(O62-N62)/N62</f>
        <v>0.21816492756198519</v>
      </c>
    </row>
    <row r="63" spans="1:16" ht="20.100000000000001" customHeight="1">
      <c r="A63" s="38" t="s">
        <v>170</v>
      </c>
      <c r="B63" s="19">
        <v>3367.9300000000003</v>
      </c>
      <c r="C63" s="140">
        <v>2013.3799999999999</v>
      </c>
      <c r="D63" s="247">
        <f t="shared" si="71"/>
        <v>0.34931706472145851</v>
      </c>
      <c r="E63" s="215">
        <f t="shared" si="72"/>
        <v>0.22996416982384166</v>
      </c>
      <c r="F63" s="52">
        <f t="shared" si="73"/>
        <v>-0.40219066310760626</v>
      </c>
      <c r="H63" s="19">
        <v>1644.366</v>
      </c>
      <c r="I63" s="140">
        <v>1127.748</v>
      </c>
      <c r="J63" s="214">
        <f t="shared" si="74"/>
        <v>0.27101148839541195</v>
      </c>
      <c r="K63" s="215">
        <f t="shared" si="75"/>
        <v>0.18833967034194796</v>
      </c>
      <c r="L63" s="52">
        <f t="shared" si="76"/>
        <v>-0.314174581571256</v>
      </c>
      <c r="N63" s="40">
        <f t="shared" ref="N63:N64" si="80">(H63/B63)*10</f>
        <v>4.8824233282758245</v>
      </c>
      <c r="O63" s="143">
        <f t="shared" ref="O63:O64" si="81">(I63/C63)*10</f>
        <v>5.6012675202892659</v>
      </c>
      <c r="P63" s="52">
        <f t="shared" si="8"/>
        <v>0.14723102518586678</v>
      </c>
    </row>
    <row r="64" spans="1:16" ht="20.100000000000001" customHeight="1">
      <c r="A64" s="38" t="s">
        <v>165</v>
      </c>
      <c r="B64" s="19">
        <v>1092.3899999999999</v>
      </c>
      <c r="C64" s="140">
        <v>831.79999999999984</v>
      </c>
      <c r="D64" s="247">
        <f t="shared" si="71"/>
        <v>0.11330118747452411</v>
      </c>
      <c r="E64" s="215">
        <f t="shared" si="72"/>
        <v>9.500650471320439E-2</v>
      </c>
      <c r="F64" s="52">
        <f t="shared" si="73"/>
        <v>-0.23855033458746425</v>
      </c>
      <c r="H64" s="19">
        <v>665.89400000000001</v>
      </c>
      <c r="I64" s="140">
        <v>501.70099999999991</v>
      </c>
      <c r="J64" s="214">
        <f t="shared" si="74"/>
        <v>0.10974741879458372</v>
      </c>
      <c r="K64" s="215">
        <f t="shared" si="75"/>
        <v>8.3786626932812663E-2</v>
      </c>
      <c r="L64" s="52">
        <f t="shared" si="76"/>
        <v>-0.24657528075038984</v>
      </c>
      <c r="N64" s="40">
        <f t="shared" si="80"/>
        <v>6.0957533481632016</v>
      </c>
      <c r="O64" s="143">
        <f t="shared" si="81"/>
        <v>6.0315099783601838</v>
      </c>
      <c r="P64" s="52">
        <f t="shared" si="8"/>
        <v>-1.0539036954698291E-2</v>
      </c>
    </row>
    <row r="65" spans="1:16" ht="20.100000000000001" customHeight="1">
      <c r="A65" s="38" t="s">
        <v>171</v>
      </c>
      <c r="B65" s="19">
        <v>81.27000000000001</v>
      </c>
      <c r="C65" s="140">
        <v>73.710000000000008</v>
      </c>
      <c r="D65" s="247">
        <f t="shared" si="71"/>
        <v>8.4292125578360987E-3</v>
      </c>
      <c r="E65" s="215">
        <f t="shared" si="72"/>
        <v>8.4190063265331787E-3</v>
      </c>
      <c r="F65" s="52">
        <f t="shared" si="73"/>
        <v>-9.3023255813953501E-2</v>
      </c>
      <c r="H65" s="19">
        <v>428.53099999999995</v>
      </c>
      <c r="I65" s="140">
        <v>404.92200000000003</v>
      </c>
      <c r="J65" s="214">
        <f t="shared" si="74"/>
        <v>7.0627113509750414E-2</v>
      </c>
      <c r="K65" s="215">
        <f t="shared" si="75"/>
        <v>6.762404011729771E-2</v>
      </c>
      <c r="L65" s="52">
        <f t="shared" si="76"/>
        <v>-5.5092863760147867E-2</v>
      </c>
      <c r="N65" s="40">
        <f t="shared" ref="N65:N67" si="82">(H65/B65)*10</f>
        <v>52.729297403715989</v>
      </c>
      <c r="O65" s="143">
        <f t="shared" ref="O65:O67" si="83">(I65/C65)*10</f>
        <v>54.934472934472929</v>
      </c>
      <c r="P65" s="52">
        <f t="shared" ref="P65:P67" si="84">(O65-N65)/N65</f>
        <v>4.1820688674708839E-2</v>
      </c>
    </row>
    <row r="66" spans="1:16" ht="20.100000000000001" customHeight="1">
      <c r="A66" s="38" t="s">
        <v>166</v>
      </c>
      <c r="B66" s="19">
        <v>439.25999999999988</v>
      </c>
      <c r="C66" s="140">
        <v>315.35000000000002</v>
      </c>
      <c r="D66" s="247">
        <f t="shared" si="71"/>
        <v>4.5559442699090479E-2</v>
      </c>
      <c r="E66" s="215">
        <f t="shared" si="72"/>
        <v>3.6018635803449162E-2</v>
      </c>
      <c r="F66" s="52">
        <f>(C65-B65)/B65</f>
        <v>-9.3023255813953501E-2</v>
      </c>
      <c r="H66" s="19">
        <v>548.58499999999981</v>
      </c>
      <c r="I66" s="140">
        <v>396.78400000000005</v>
      </c>
      <c r="J66" s="214">
        <f t="shared" si="74"/>
        <v>9.0413470821822522E-2</v>
      </c>
      <c r="K66" s="215">
        <f t="shared" si="75"/>
        <v>6.6264952593096588E-2</v>
      </c>
      <c r="L66" s="52">
        <f t="shared" si="76"/>
        <v>-0.27671372713435438</v>
      </c>
      <c r="N66" s="40">
        <f t="shared" ref="N66" si="85">(H66/B66)*10</f>
        <v>12.488844875472385</v>
      </c>
      <c r="O66" s="143">
        <f t="shared" ref="O66" si="86">(I66/C66)*10</f>
        <v>12.582337085777709</v>
      </c>
      <c r="P66" s="52">
        <f t="shared" ref="P66" si="87">(O66-N66)/N66</f>
        <v>7.4860574566779792E-3</v>
      </c>
    </row>
    <row r="67" spans="1:16" ht="20.100000000000001" customHeight="1">
      <c r="A67" s="38" t="s">
        <v>212</v>
      </c>
      <c r="B67" s="19">
        <v>293.75999999999993</v>
      </c>
      <c r="C67" s="140">
        <v>732.94999999999982</v>
      </c>
      <c r="D67" s="247">
        <f t="shared" si="71"/>
        <v>3.0468382933307885E-2</v>
      </c>
      <c r="E67" s="215">
        <f t="shared" si="72"/>
        <v>8.371605870346617E-2</v>
      </c>
      <c r="F67" s="52">
        <f t="shared" si="73"/>
        <v>1.4950639978213507</v>
      </c>
      <c r="H67" s="19">
        <v>175.58100000000002</v>
      </c>
      <c r="I67" s="140">
        <v>305.46999999999991</v>
      </c>
      <c r="J67" s="214">
        <f t="shared" si="74"/>
        <v>2.8937881313500054E-2</v>
      </c>
      <c r="K67" s="215">
        <f t="shared" si="75"/>
        <v>5.1015048662781774E-2</v>
      </c>
      <c r="L67" s="52">
        <f t="shared" si="76"/>
        <v>0.73976683126306308</v>
      </c>
      <c r="N67" s="40">
        <f t="shared" si="82"/>
        <v>5.9770220588235308</v>
      </c>
      <c r="O67" s="143">
        <f t="shared" si="83"/>
        <v>4.1676785592468786</v>
      </c>
      <c r="P67" s="52">
        <f t="shared" si="84"/>
        <v>-0.30271655044431756</v>
      </c>
    </row>
    <row r="68" spans="1:16" ht="20.100000000000001" customHeight="1">
      <c r="A68" s="38" t="s">
        <v>168</v>
      </c>
      <c r="B68" s="19">
        <v>654.20000000000016</v>
      </c>
      <c r="C68" s="140">
        <v>681.65999999999985</v>
      </c>
      <c r="D68" s="247">
        <f t="shared" si="71"/>
        <v>6.7852723702920836E-2</v>
      </c>
      <c r="E68" s="215">
        <f t="shared" si="72"/>
        <v>7.7857819190674332E-2</v>
      </c>
      <c r="F68" s="52">
        <f t="shared" si="73"/>
        <v>4.1974931213695645E-2</v>
      </c>
      <c r="H68" s="19">
        <v>281.96500000000003</v>
      </c>
      <c r="I68" s="140">
        <v>290.82599999999991</v>
      </c>
      <c r="J68" s="214">
        <f t="shared" si="74"/>
        <v>4.6471256597018146E-2</v>
      </c>
      <c r="K68" s="215">
        <f t="shared" si="75"/>
        <v>4.8569425941670775E-2</v>
      </c>
      <c r="L68" s="52">
        <f t="shared" si="76"/>
        <v>3.1425886191548152E-2</v>
      </c>
      <c r="N68" s="40">
        <f t="shared" ref="N68:N69" si="88">(H68/B68)*10</f>
        <v>4.3100733720574738</v>
      </c>
      <c r="O68" s="143">
        <f t="shared" ref="O68:O69" si="89">(I68/C68)*10</f>
        <v>4.2664378135727485</v>
      </c>
      <c r="P68" s="52">
        <f t="shared" ref="P68:P69" si="90">(O68-N68)/N68</f>
        <v>-1.0124087160004699E-2</v>
      </c>
    </row>
    <row r="69" spans="1:16" ht="20.100000000000001" customHeight="1">
      <c r="A69" s="38" t="s">
        <v>173</v>
      </c>
      <c r="B69" s="19">
        <v>314.76999999999992</v>
      </c>
      <c r="C69" s="140">
        <v>487.56999999999994</v>
      </c>
      <c r="D69" s="247">
        <f t="shared" si="71"/>
        <v>3.2647511219762129E-2</v>
      </c>
      <c r="E69" s="215">
        <f t="shared" si="72"/>
        <v>5.568925403103759E-2</v>
      </c>
      <c r="F69" s="52">
        <f t="shared" si="73"/>
        <v>0.54897226546367206</v>
      </c>
      <c r="H69" s="19">
        <v>155.52799999999999</v>
      </c>
      <c r="I69" s="140">
        <v>249.98699999999997</v>
      </c>
      <c r="J69" s="214">
        <f t="shared" si="74"/>
        <v>2.5632903360420751E-2</v>
      </c>
      <c r="K69" s="215">
        <f t="shared" si="75"/>
        <v>4.1749104560391624E-2</v>
      </c>
      <c r="L69" s="52">
        <f t="shared" si="76"/>
        <v>0.60734401522555415</v>
      </c>
      <c r="N69" s="40">
        <f t="shared" si="88"/>
        <v>4.941004542999651</v>
      </c>
      <c r="O69" s="143">
        <f t="shared" si="89"/>
        <v>5.1272022478823551</v>
      </c>
      <c r="P69" s="52">
        <f t="shared" si="90"/>
        <v>3.768418006142224E-2</v>
      </c>
    </row>
    <row r="70" spans="1:16" ht="20.100000000000001" customHeight="1">
      <c r="A70" s="38" t="s">
        <v>169</v>
      </c>
      <c r="B70" s="19">
        <v>246.58</v>
      </c>
      <c r="C70" s="140">
        <v>212.45999999999998</v>
      </c>
      <c r="D70" s="247">
        <f t="shared" si="71"/>
        <v>2.5574938261489176E-2</v>
      </c>
      <c r="E70" s="215">
        <f t="shared" si="72"/>
        <v>2.4266749208183946E-2</v>
      </c>
      <c r="F70" s="52">
        <f t="shared" si="73"/>
        <v>-0.13837294184443194</v>
      </c>
      <c r="H70" s="19">
        <v>177.321</v>
      </c>
      <c r="I70" s="140">
        <v>168.06100000000004</v>
      </c>
      <c r="J70" s="214">
        <f t="shared" si="74"/>
        <v>2.9224654446615195E-2</v>
      </c>
      <c r="K70" s="215">
        <f t="shared" si="75"/>
        <v>2.8067044532411604E-2</v>
      </c>
      <c r="L70" s="52">
        <f t="shared" si="76"/>
        <v>-5.2221677071525439E-2</v>
      </c>
      <c r="N70" s="40">
        <f t="shared" ref="N70:N71" si="91">(H70/B70)*10</f>
        <v>7.1912158325898279</v>
      </c>
      <c r="O70" s="143">
        <f t="shared" ref="O70:O71" si="92">(I70/C70)*10</f>
        <v>7.9102419278923115</v>
      </c>
      <c r="P70" s="52">
        <f t="shared" ref="P70:P71" si="93">(O70-N70)/N70</f>
        <v>9.9986721583843113E-2</v>
      </c>
    </row>
    <row r="71" spans="1:16" ht="20.100000000000001" customHeight="1">
      <c r="A71" s="38" t="s">
        <v>172</v>
      </c>
      <c r="B71" s="19">
        <v>331.84999999999997</v>
      </c>
      <c r="C71" s="140">
        <v>206.28</v>
      </c>
      <c r="D71" s="247">
        <f t="shared" si="71"/>
        <v>3.4419025314604515E-2</v>
      </c>
      <c r="E71" s="215">
        <f t="shared" si="72"/>
        <v>2.3560882173887722E-2</v>
      </c>
      <c r="F71" s="52">
        <f t="shared" si="73"/>
        <v>-0.37839385264426695</v>
      </c>
      <c r="H71" s="19">
        <v>208.68499999999995</v>
      </c>
      <c r="I71" s="140">
        <v>143.90800000000004</v>
      </c>
      <c r="J71" s="214">
        <f t="shared" si="74"/>
        <v>3.4393822577088388E-2</v>
      </c>
      <c r="K71" s="215">
        <f t="shared" si="75"/>
        <v>2.4033370291562522E-2</v>
      </c>
      <c r="L71" s="52">
        <f t="shared" si="76"/>
        <v>-0.3104056352876341</v>
      </c>
      <c r="N71" s="40">
        <f t="shared" si="91"/>
        <v>6.2885339761940626</v>
      </c>
      <c r="O71" s="143">
        <f t="shared" si="92"/>
        <v>6.9763428349815806</v>
      </c>
      <c r="P71" s="52">
        <f t="shared" si="93"/>
        <v>0.10937507237637485</v>
      </c>
    </row>
    <row r="72" spans="1:16" ht="20.100000000000001" customHeight="1">
      <c r="A72" s="38" t="s">
        <v>237</v>
      </c>
      <c r="B72" s="19">
        <v>109.79</v>
      </c>
      <c r="C72" s="140">
        <v>380.63</v>
      </c>
      <c r="D72" s="247">
        <f t="shared" si="71"/>
        <v>1.138726770917713E-2</v>
      </c>
      <c r="E72" s="215">
        <f t="shared" si="72"/>
        <v>4.3474784670578255E-2</v>
      </c>
      <c r="F72" s="52">
        <f t="shared" si="73"/>
        <v>2.4668913380089257</v>
      </c>
      <c r="H72" s="19">
        <v>31.963999999999999</v>
      </c>
      <c r="I72" s="140">
        <v>143.12300000000002</v>
      </c>
      <c r="J72" s="214">
        <f t="shared" si="74"/>
        <v>5.2680554177542875E-3</v>
      </c>
      <c r="K72" s="215">
        <f t="shared" si="75"/>
        <v>2.3902271286094606E-2</v>
      </c>
      <c r="L72" s="52">
        <f t="shared" ref="L72:L82" si="94">(I72-H72)/H72</f>
        <v>3.4776310849705925</v>
      </c>
      <c r="N72" s="40">
        <f t="shared" ref="N72" si="95">(H72/B72)*10</f>
        <v>2.9113762637762997</v>
      </c>
      <c r="O72" s="143">
        <f t="shared" ref="O72" si="96">(I72/C72)*10</f>
        <v>3.760160786065208</v>
      </c>
      <c r="P72" s="52">
        <f t="shared" ref="P72" si="97">(O72-N72)/N72</f>
        <v>0.29154064792297352</v>
      </c>
    </row>
    <row r="73" spans="1:16" ht="20.100000000000001" customHeight="1">
      <c r="A73" s="38" t="s">
        <v>238</v>
      </c>
      <c r="B73" s="19">
        <v>194.39</v>
      </c>
      <c r="C73" s="140">
        <v>191.98999999999995</v>
      </c>
      <c r="D73" s="247">
        <f t="shared" si="71"/>
        <v>2.0161863284333198E-2</v>
      </c>
      <c r="E73" s="215">
        <f t="shared" si="72"/>
        <v>2.1928707429536079E-2</v>
      </c>
      <c r="F73" s="52">
        <f t="shared" si="73"/>
        <v>-1.2346314110808346E-2</v>
      </c>
      <c r="H73" s="19">
        <v>45.128</v>
      </c>
      <c r="I73" s="140">
        <v>51.092999999999982</v>
      </c>
      <c r="J73" s="214">
        <f t="shared" si="74"/>
        <v>7.4376425007012734E-3</v>
      </c>
      <c r="K73" s="215">
        <f t="shared" si="75"/>
        <v>8.5327917023848791E-3</v>
      </c>
      <c r="L73" s="52">
        <f t="shared" si="94"/>
        <v>0.13217957808899092</v>
      </c>
      <c r="N73" s="40">
        <f t="shared" ref="N73:N74" si="98">(H73/B73)*10</f>
        <v>2.3215185966356295</v>
      </c>
      <c r="O73" s="143">
        <f t="shared" ref="O73:O74" si="99">(I73/C73)*10</f>
        <v>2.6612323558518671</v>
      </c>
      <c r="P73" s="52">
        <f t="shared" ref="P73:P74" si="100">(O73-N73)/N73</f>
        <v>0.14633255994957547</v>
      </c>
    </row>
    <row r="74" spans="1:16" ht="20.100000000000001" customHeight="1">
      <c r="A74" s="38" t="s">
        <v>253</v>
      </c>
      <c r="B74" s="19">
        <v>13.84</v>
      </c>
      <c r="C74" s="140">
        <v>12.559999999999999</v>
      </c>
      <c r="D74" s="247">
        <f t="shared" si="71"/>
        <v>1.435465753666194E-3</v>
      </c>
      <c r="E74" s="215">
        <f t="shared" si="72"/>
        <v>1.4345776619353779E-3</v>
      </c>
      <c r="F74" s="52">
        <f t="shared" si="73"/>
        <v>-9.2485549132948056E-2</v>
      </c>
      <c r="H74" s="19">
        <v>62.361000000000004</v>
      </c>
      <c r="I74" s="140">
        <v>50.656999999999996</v>
      </c>
      <c r="J74" s="214">
        <f t="shared" si="74"/>
        <v>1.0277850203559478E-2</v>
      </c>
      <c r="K74" s="215">
        <f t="shared" si="75"/>
        <v>8.4599774776918744E-3</v>
      </c>
      <c r="L74" s="52">
        <f t="shared" si="94"/>
        <v>-0.18768140344125345</v>
      </c>
      <c r="N74" s="40">
        <f t="shared" si="98"/>
        <v>45.058526011560701</v>
      </c>
      <c r="O74" s="143">
        <f t="shared" si="99"/>
        <v>40.33200636942675</v>
      </c>
      <c r="P74" s="52">
        <f t="shared" si="100"/>
        <v>-0.10489734264545769</v>
      </c>
    </row>
    <row r="75" spans="1:16" ht="20.100000000000001" customHeight="1">
      <c r="A75" s="38" t="s">
        <v>223</v>
      </c>
      <c r="B75" s="19">
        <v>321.97999999999996</v>
      </c>
      <c r="C75" s="140">
        <v>116.28</v>
      </c>
      <c r="D75" s="247">
        <f t="shared" si="71"/>
        <v>3.3395322497502974E-2</v>
      </c>
      <c r="E75" s="215">
        <f t="shared" si="72"/>
        <v>1.3281265169573706E-2</v>
      </c>
      <c r="F75" s="52">
        <f t="shared" si="73"/>
        <v>-0.63885955649419213</v>
      </c>
      <c r="H75" s="19">
        <v>109.697</v>
      </c>
      <c r="I75" s="140">
        <v>41.872999999999998</v>
      </c>
      <c r="J75" s="214">
        <f t="shared" si="74"/>
        <v>1.8079397921455142E-2</v>
      </c>
      <c r="K75" s="215">
        <f t="shared" si="75"/>
        <v>6.9930046572712927E-3</v>
      </c>
      <c r="L75" s="52">
        <f t="shared" si="94"/>
        <v>-0.61828491207599123</v>
      </c>
      <c r="N75" s="40">
        <f t="shared" ref="N75" si="101">(H75/B75)*10</f>
        <v>3.4069507422821301</v>
      </c>
      <c r="O75" s="143">
        <f t="shared" ref="O75" si="102">(I75/C75)*10</f>
        <v>3.6010491916064669</v>
      </c>
      <c r="P75" s="52">
        <f t="shared" ref="P75" si="103">(O75-N75)/N75</f>
        <v>5.6971310713556364E-2</v>
      </c>
    </row>
    <row r="76" spans="1:16" ht="20.100000000000001" customHeight="1">
      <c r="A76" s="38" t="s">
        <v>180</v>
      </c>
      <c r="B76" s="19">
        <v>59.54</v>
      </c>
      <c r="C76" s="140">
        <v>58.82</v>
      </c>
      <c r="D76" s="247">
        <f t="shared" si="71"/>
        <v>6.1754068622315895E-3</v>
      </c>
      <c r="E76" s="215">
        <f t="shared" si="72"/>
        <v>6.7183008021527817E-3</v>
      </c>
      <c r="F76" s="52">
        <f t="shared" si="73"/>
        <v>-1.2092710782667096E-2</v>
      </c>
      <c r="H76" s="19">
        <v>45.666999999999994</v>
      </c>
      <c r="I76" s="140">
        <v>41.525999999999996</v>
      </c>
      <c r="J76" s="214">
        <f t="shared" si="74"/>
        <v>7.5264762471087794E-3</v>
      </c>
      <c r="K76" s="215">
        <f t="shared" si="75"/>
        <v>6.935053886701399E-3</v>
      </c>
      <c r="L76" s="52">
        <f t="shared" si="94"/>
        <v>-9.0678170232334043E-2</v>
      </c>
      <c r="N76" s="40">
        <f t="shared" ref="N76:N77" si="104">(H76/B76)*10</f>
        <v>7.6699697682230425</v>
      </c>
      <c r="O76" s="143">
        <f t="shared" ref="O76:O77" si="105">(I76/C76)*10</f>
        <v>7.0598435906154364</v>
      </c>
      <c r="P76" s="52">
        <f t="shared" ref="P76:P77" si="106">(O76-N76)/N76</f>
        <v>-7.9547403189955262E-2</v>
      </c>
    </row>
    <row r="77" spans="1:16" ht="20.100000000000001" customHeight="1">
      <c r="A77" s="38" t="s">
        <v>239</v>
      </c>
      <c r="B77" s="19">
        <v>0.18</v>
      </c>
      <c r="C77" s="140">
        <v>1.2</v>
      </c>
      <c r="D77" s="247">
        <f t="shared" si="71"/>
        <v>1.8669352287566107E-5</v>
      </c>
      <c r="E77" s="215">
        <f t="shared" si="72"/>
        <v>1.3706156005752017E-4</v>
      </c>
      <c r="F77" s="52">
        <f t="shared" si="73"/>
        <v>5.666666666666667</v>
      </c>
      <c r="H77" s="19">
        <v>10.15</v>
      </c>
      <c r="I77" s="140">
        <v>40.035000000000004</v>
      </c>
      <c r="J77" s="214">
        <f t="shared" si="74"/>
        <v>1.6728432765050064E-3</v>
      </c>
      <c r="K77" s="215">
        <f t="shared" si="75"/>
        <v>6.6860492788636174E-3</v>
      </c>
      <c r="L77" s="52">
        <f t="shared" si="94"/>
        <v>2.9443349753694585</v>
      </c>
      <c r="N77" s="40">
        <f t="shared" si="104"/>
        <v>563.88888888888891</v>
      </c>
      <c r="O77" s="143">
        <f t="shared" si="105"/>
        <v>333.62500000000006</v>
      </c>
      <c r="P77" s="52">
        <f t="shared" si="106"/>
        <v>-0.40834975369458121</v>
      </c>
    </row>
    <row r="78" spans="1:16" ht="20.100000000000001" customHeight="1">
      <c r="A78" s="38" t="s">
        <v>254</v>
      </c>
      <c r="B78" s="19"/>
      <c r="C78" s="140">
        <v>156.24</v>
      </c>
      <c r="D78" s="247">
        <f t="shared" si="71"/>
        <v>0</v>
      </c>
      <c r="E78" s="215">
        <f t="shared" si="72"/>
        <v>1.784541511948913E-2</v>
      </c>
      <c r="F78" s="52"/>
      <c r="H78" s="19"/>
      <c r="I78" s="140">
        <v>37.497999999999998</v>
      </c>
      <c r="J78" s="214">
        <f t="shared" si="74"/>
        <v>0</v>
      </c>
      <c r="K78" s="215">
        <f t="shared" si="75"/>
        <v>6.2623573338036189E-3</v>
      </c>
      <c r="L78" s="52"/>
      <c r="N78" s="40"/>
      <c r="O78" s="143">
        <f t="shared" ref="O78:O82" si="107">(I78/C78)*10</f>
        <v>2.4000256016385046</v>
      </c>
      <c r="P78" s="52"/>
    </row>
    <row r="79" spans="1:16" ht="20.100000000000001" customHeight="1">
      <c r="A79" s="38" t="s">
        <v>224</v>
      </c>
      <c r="B79" s="19">
        <v>137.08000000000001</v>
      </c>
      <c r="C79" s="140">
        <v>94.230000000000047</v>
      </c>
      <c r="D79" s="247">
        <f t="shared" si="71"/>
        <v>1.4217748953219792E-2</v>
      </c>
      <c r="E79" s="215">
        <f t="shared" si="72"/>
        <v>1.0762759003516777E-2</v>
      </c>
      <c r="F79" s="52">
        <f t="shared" si="73"/>
        <v>-0.31259118762766241</v>
      </c>
      <c r="H79" s="19">
        <v>43.802</v>
      </c>
      <c r="I79" s="140">
        <v>36.334999999999994</v>
      </c>
      <c r="J79" s="214">
        <f t="shared" si="74"/>
        <v>7.219101595810077E-3</v>
      </c>
      <c r="K79" s="215">
        <f t="shared" si="75"/>
        <v>6.0681303995880976E-3</v>
      </c>
      <c r="L79" s="52">
        <f t="shared" si="94"/>
        <v>-0.17047166796036725</v>
      </c>
      <c r="N79" s="40">
        <f t="shared" ref="N78:N82" si="108">(H79/B79)*10</f>
        <v>3.1953603735045228</v>
      </c>
      <c r="O79" s="143">
        <f t="shared" si="107"/>
        <v>3.855990661148252</v>
      </c>
      <c r="P79" s="52">
        <f t="shared" ref="P78:P82" si="109">(O79-N79)/N79</f>
        <v>0.20674672350623804</v>
      </c>
    </row>
    <row r="80" spans="1:16" ht="20.100000000000001" customHeight="1">
      <c r="A80" s="38" t="s">
        <v>255</v>
      </c>
      <c r="B80" s="19">
        <v>141.26</v>
      </c>
      <c r="C80" s="140">
        <v>81.66</v>
      </c>
      <c r="D80" s="247">
        <f t="shared" si="71"/>
        <v>1.4651292800786602E-2</v>
      </c>
      <c r="E80" s="215">
        <f t="shared" si="72"/>
        <v>9.3270391619142481E-3</v>
      </c>
      <c r="F80" s="52">
        <f t="shared" si="73"/>
        <v>-0.42191703242248335</v>
      </c>
      <c r="H80" s="19">
        <v>37.037000000000006</v>
      </c>
      <c r="I80" s="140">
        <v>27.262999999999998</v>
      </c>
      <c r="J80" s="214">
        <f t="shared" si="74"/>
        <v>6.1041474317158548E-3</v>
      </c>
      <c r="K80" s="215">
        <f t="shared" si="75"/>
        <v>4.553060109645529E-3</v>
      </c>
      <c r="L80" s="52">
        <f t="shared" si="94"/>
        <v>-0.2638982638982641</v>
      </c>
      <c r="N80" s="40">
        <f t="shared" si="108"/>
        <v>2.6219028741328056</v>
      </c>
      <c r="O80" s="143">
        <f t="shared" si="107"/>
        <v>3.3385990693117806</v>
      </c>
      <c r="P80" s="52">
        <f t="shared" si="109"/>
        <v>0.2733496355832869</v>
      </c>
    </row>
    <row r="81" spans="1:16" ht="20.100000000000001" customHeight="1">
      <c r="A81" s="38" t="s">
        <v>179</v>
      </c>
      <c r="B81" s="19">
        <v>36.639999999999993</v>
      </c>
      <c r="C81" s="140">
        <v>78.63</v>
      </c>
      <c r="D81" s="247">
        <f t="shared" si="71"/>
        <v>3.8002503767579007E-3</v>
      </c>
      <c r="E81" s="215">
        <f t="shared" si="72"/>
        <v>8.9809587227690103E-3</v>
      </c>
      <c r="F81" s="52">
        <f t="shared" si="73"/>
        <v>1.1460152838427951</v>
      </c>
      <c r="H81" s="19">
        <v>17.895999999999997</v>
      </c>
      <c r="I81" s="140">
        <v>26.073</v>
      </c>
      <c r="J81" s="214">
        <f t="shared" si="74"/>
        <v>2.9494781553038017E-3</v>
      </c>
      <c r="K81" s="215">
        <f t="shared" si="75"/>
        <v>4.3543240376623226E-3</v>
      </c>
      <c r="L81" s="52">
        <f t="shared" si="94"/>
        <v>0.45691774698256621</v>
      </c>
      <c r="N81" s="40">
        <f t="shared" si="108"/>
        <v>4.8842794759825328</v>
      </c>
      <c r="O81" s="143">
        <f t="shared" si="107"/>
        <v>3.3159099580312863</v>
      </c>
      <c r="P81" s="52">
        <f t="shared" si="109"/>
        <v>-0.32110560537401472</v>
      </c>
    </row>
    <row r="82" spans="1:16" ht="20.100000000000001" customHeight="1">
      <c r="A82" s="38" t="s">
        <v>241</v>
      </c>
      <c r="B82" s="19">
        <v>197.78000000000003</v>
      </c>
      <c r="C82" s="140">
        <v>91.58</v>
      </c>
      <c r="D82" s="247">
        <f t="shared" si="71"/>
        <v>2.0513469419082365E-2</v>
      </c>
      <c r="E82" s="215">
        <f t="shared" si="72"/>
        <v>1.0460081391723082E-2</v>
      </c>
      <c r="F82" s="52">
        <f t="shared" si="73"/>
        <v>-0.53696025887349585</v>
      </c>
      <c r="H82" s="19">
        <v>49.944000000000003</v>
      </c>
      <c r="I82" s="140">
        <v>24.96</v>
      </c>
      <c r="J82" s="214">
        <f t="shared" si="74"/>
        <v>8.2313777932774418E-3</v>
      </c>
      <c r="K82" s="215">
        <f t="shared" si="75"/>
        <v>4.1684473585721464E-3</v>
      </c>
      <c r="L82" s="52">
        <f t="shared" si="94"/>
        <v>-0.50024026910139352</v>
      </c>
      <c r="N82" s="40">
        <f t="shared" si="108"/>
        <v>2.5252300535949028</v>
      </c>
      <c r="O82" s="143">
        <f t="shared" si="107"/>
        <v>2.7254859139550121</v>
      </c>
      <c r="P82" s="52">
        <f t="shared" si="109"/>
        <v>7.930202639360566E-2</v>
      </c>
    </row>
    <row r="83" spans="1:16" ht="20.100000000000001" customHeight="1" thickBot="1">
      <c r="A83" s="8" t="s">
        <v>17</v>
      </c>
      <c r="B83" s="19">
        <f>B84-SUM(B62:B82)</f>
        <v>433.36999999999716</v>
      </c>
      <c r="C83" s="140">
        <f>C84-SUM(C62:C82)</f>
        <v>551.0099999999984</v>
      </c>
      <c r="D83" s="247">
        <f t="shared" si="71"/>
        <v>4.494854000479151E-2</v>
      </c>
      <c r="E83" s="215">
        <f t="shared" si="72"/>
        <v>6.2935241839411654E-2</v>
      </c>
      <c r="F83" s="52">
        <f t="shared" si="73"/>
        <v>0.27145395389621341</v>
      </c>
      <c r="H83" s="19">
        <f>H84-SUM(H62:H82)</f>
        <v>193.53600000000188</v>
      </c>
      <c r="I83" s="140">
        <f>I84-SUM(I62:I82)</f>
        <v>247.72500000000127</v>
      </c>
      <c r="J83" s="214">
        <f t="shared" si="74"/>
        <v>3.1897083385386799E-2</v>
      </c>
      <c r="K83" s="215">
        <f t="shared" si="75"/>
        <v>4.137133901852124E-2</v>
      </c>
      <c r="L83" s="52">
        <f t="shared" ref="L83" si="110">(I83-H83)/H83</f>
        <v>0.27999441964285132</v>
      </c>
      <c r="N83" s="40">
        <f t="shared" ref="N83" si="111">(H83/B83)*10</f>
        <v>4.4658375060572526</v>
      </c>
      <c r="O83" s="143">
        <f t="shared" ref="O83" si="112">(I83/C83)*10</f>
        <v>4.4958349213263276</v>
      </c>
      <c r="P83" s="52">
        <f t="shared" ref="P83" si="113">(O83-N83)/N83</f>
        <v>6.7170861520124431E-3</v>
      </c>
    </row>
    <row r="84" spans="1:16" ht="26.25" customHeight="1" thickBot="1">
      <c r="A84" s="12" t="s">
        <v>18</v>
      </c>
      <c r="B84" s="17">
        <v>9641.4699999999993</v>
      </c>
      <c r="C84" s="145">
        <v>8755.1899999999987</v>
      </c>
      <c r="D84" s="243">
        <f>SUM(D62:D83)</f>
        <v>0.99999999999999989</v>
      </c>
      <c r="E84" s="244">
        <f>SUM(E62:E83)</f>
        <v>1</v>
      </c>
      <c r="F84" s="57">
        <f>(C84-B84)/B84</f>
        <v>-9.1923741919022792E-2</v>
      </c>
      <c r="G84" s="1"/>
      <c r="H84" s="17">
        <v>6067.5140000000019</v>
      </c>
      <c r="I84" s="145">
        <v>5987.8410000000003</v>
      </c>
      <c r="J84" s="255">
        <f t="shared" si="74"/>
        <v>1</v>
      </c>
      <c r="K84" s="244">
        <f t="shared" si="75"/>
        <v>1</v>
      </c>
      <c r="L84" s="57">
        <f>(I84-H84)/H84</f>
        <v>-1.3131078065909954E-2</v>
      </c>
      <c r="M84" s="1"/>
      <c r="N84" s="37">
        <f t="shared" ref="N84:O84" si="114">(H84/B84)*10</f>
        <v>6.2931420208744129</v>
      </c>
      <c r="O84" s="150">
        <f t="shared" si="114"/>
        <v>6.8391902403031812</v>
      </c>
      <c r="P84" s="57">
        <f>(O84-N84)/N84</f>
        <v>8.676877426530677E-2</v>
      </c>
    </row>
    <row r="85" spans="1:16">
      <c r="H85" s="411"/>
    </row>
  </sheetData>
  <mergeCells count="33">
    <mergeCell ref="A4:A6"/>
    <mergeCell ref="B4:C4"/>
    <mergeCell ref="D4:E4"/>
    <mergeCell ref="H4:I4"/>
    <mergeCell ref="N4:O4"/>
    <mergeCell ref="B5:C5"/>
    <mergeCell ref="D5:E5"/>
    <mergeCell ref="H5:I5"/>
    <mergeCell ref="J5:K5"/>
    <mergeCell ref="N5:O5"/>
    <mergeCell ref="J4:K4"/>
    <mergeCell ref="A36:A38"/>
    <mergeCell ref="B36:C36"/>
    <mergeCell ref="D36:E36"/>
    <mergeCell ref="H36:I36"/>
    <mergeCell ref="N59:O59"/>
    <mergeCell ref="N36:O36"/>
    <mergeCell ref="B37:C37"/>
    <mergeCell ref="D37:E37"/>
    <mergeCell ref="H37:I37"/>
    <mergeCell ref="J37:K37"/>
    <mergeCell ref="N37:O37"/>
    <mergeCell ref="J36:K36"/>
    <mergeCell ref="N60:O60"/>
    <mergeCell ref="A59:A61"/>
    <mergeCell ref="B59:C59"/>
    <mergeCell ref="D59:E59"/>
    <mergeCell ref="H59:I59"/>
    <mergeCell ref="J59:K59"/>
    <mergeCell ref="B60:C60"/>
    <mergeCell ref="D60:E60"/>
    <mergeCell ref="H60:I60"/>
    <mergeCell ref="J60:K6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6" orientation="portrait" r:id="rId1"/>
  <ignoredErrors>
    <ignoredError sqref="D7:F8 J7:L7 M7:M12 D18:E20 D13:E17 J18:K20 J13:K17 M18 D62:E72 J62:K73 D22:E25 D21:E21 D27:E28 D26:E26 D29:E29 J22:K25 J21:K21 J27:K28 J26:K26 J29:K29 D10:E12 D9:E9 J10:K12 J9:K9 J8:K8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8733D3FF-C9B4-474A-A7D4-99CC2764776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P7:P33 L7:L33</xm:sqref>
        </x14:conditionalFormatting>
        <x14:conditionalFormatting xmlns:xm="http://schemas.microsoft.com/office/excel/2006/main">
          <x14:cfRule type="iconSet" priority="232" id="{9F903693-1C78-41DC-AEDC-AABBA67CEB4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F39:F56 L39:L56 P39:P56</xm:sqref>
        </x14:conditionalFormatting>
        <x14:conditionalFormatting xmlns:xm="http://schemas.microsoft.com/office/excel/2006/main">
          <x14:cfRule type="iconSet" priority="335" id="{A8210132-6198-4564-AE7B-03B0F7EE37E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F62:F84</xm:sqref>
        </x14:conditionalFormatting>
        <x14:conditionalFormatting xmlns:xm="http://schemas.microsoft.com/office/excel/2006/main">
          <x14:cfRule type="iconSet" priority="337" id="{207C5D14-6D5D-4471-868F-79729BF58CE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L62:L84</xm:sqref>
        </x14:conditionalFormatting>
        <x14:conditionalFormatting xmlns:xm="http://schemas.microsoft.com/office/excel/2006/main">
          <x14:cfRule type="iconSet" priority="333" id="{189045ED-22CB-47A9-B8A9-6084680E312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P62:P84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>
    <pageSetUpPr fitToPage="1"/>
  </sheetPr>
  <dimension ref="A1:R8"/>
  <sheetViews>
    <sheetView showGridLines="0" topLeftCell="A10" workbookViewId="0">
      <selection activeCell="J6" sqref="J6:K8"/>
    </sheetView>
  </sheetViews>
  <sheetFormatPr defaultRowHeight="15"/>
  <cols>
    <col min="1" max="1" width="2.85546875" customWidth="1"/>
    <col min="2" max="2" width="2.28515625" customWidth="1"/>
    <col min="3" max="3" width="22" customWidth="1"/>
    <col min="8" max="8" width="10.85546875" customWidth="1"/>
    <col min="9" max="9" width="2.140625" customWidth="1"/>
    <col min="14" max="14" width="10.85546875" customWidth="1"/>
    <col min="15" max="15" width="2.140625" customWidth="1"/>
    <col min="18" max="18" width="10.85546875" customWidth="1"/>
  </cols>
  <sheetData>
    <row r="1" spans="1:18" ht="15.75">
      <c r="A1" s="4" t="s">
        <v>115</v>
      </c>
    </row>
    <row r="2" spans="1:18" ht="15.75" thickBot="1"/>
    <row r="3" spans="1:18">
      <c r="A3" s="466" t="s">
        <v>16</v>
      </c>
      <c r="B3" s="454"/>
      <c r="C3" s="454"/>
      <c r="D3" s="481" t="s">
        <v>1</v>
      </c>
      <c r="E3" s="479"/>
      <c r="F3" s="481" t="s">
        <v>100</v>
      </c>
      <c r="G3" s="479"/>
      <c r="H3" s="130" t="s">
        <v>0</v>
      </c>
      <c r="J3" s="483" t="s">
        <v>19</v>
      </c>
      <c r="K3" s="479"/>
      <c r="L3" s="477" t="s">
        <v>100</v>
      </c>
      <c r="M3" s="478"/>
      <c r="N3" s="130" t="s">
        <v>0</v>
      </c>
      <c r="P3" s="490" t="s">
        <v>22</v>
      </c>
      <c r="Q3" s="479"/>
      <c r="R3" s="130" t="s">
        <v>0</v>
      </c>
    </row>
    <row r="4" spans="1:18">
      <c r="A4" s="480"/>
      <c r="B4" s="455"/>
      <c r="C4" s="455"/>
      <c r="D4" s="484" t="s">
        <v>202</v>
      </c>
      <c r="E4" s="486"/>
      <c r="F4" s="484" t="str">
        <f>D4</f>
        <v>jan-ago</v>
      </c>
      <c r="G4" s="486"/>
      <c r="H4" s="131" t="s">
        <v>154</v>
      </c>
      <c r="J4" s="487" t="str">
        <f>D4</f>
        <v>jan-ago</v>
      </c>
      <c r="K4" s="486"/>
      <c r="L4" s="488" t="str">
        <f>D4</f>
        <v>jan-ago</v>
      </c>
      <c r="M4" s="476"/>
      <c r="N4" s="131" t="str">
        <f>H4</f>
        <v>2026/2025</v>
      </c>
      <c r="P4" s="487" t="str">
        <f>D4</f>
        <v>jan-ago</v>
      </c>
      <c r="Q4" s="485"/>
      <c r="R4" s="131" t="str">
        <f>N4</f>
        <v>2026/2025</v>
      </c>
    </row>
    <row r="5" spans="1:18" ht="19.5" customHeight="1" thickBot="1">
      <c r="A5" s="467"/>
      <c r="B5" s="491"/>
      <c r="C5" s="491"/>
      <c r="D5" s="99">
        <v>2025</v>
      </c>
      <c r="E5" s="160">
        <v>2026</v>
      </c>
      <c r="F5" s="99">
        <f>D5</f>
        <v>2025</v>
      </c>
      <c r="G5" s="134">
        <f>E5</f>
        <v>2026</v>
      </c>
      <c r="H5" s="166" t="s">
        <v>1</v>
      </c>
      <c r="J5" s="25">
        <f>D5</f>
        <v>2025</v>
      </c>
      <c r="K5" s="134">
        <f>E5</f>
        <v>2026</v>
      </c>
      <c r="L5" s="159">
        <f>F5</f>
        <v>2025</v>
      </c>
      <c r="M5" s="144">
        <f>G5</f>
        <v>2026</v>
      </c>
      <c r="N5" s="259">
        <v>1000</v>
      </c>
      <c r="P5" s="25">
        <f>D5</f>
        <v>2025</v>
      </c>
      <c r="Q5" s="134">
        <f>E5</f>
        <v>2026</v>
      </c>
      <c r="R5" s="166"/>
    </row>
    <row r="6" spans="1:18" ht="24" customHeight="1">
      <c r="A6" s="161" t="s">
        <v>20</v>
      </c>
      <c r="B6" s="1"/>
      <c r="C6" s="1"/>
      <c r="D6" s="115">
        <v>232465.79999999996</v>
      </c>
      <c r="E6" s="147">
        <v>212904.33000000013</v>
      </c>
      <c r="F6" s="247">
        <f>D6/D8</f>
        <v>0.76985356986096154</v>
      </c>
      <c r="G6" s="246">
        <f>E6/E8</f>
        <v>0.76937809531515378</v>
      </c>
      <c r="H6" s="102">
        <f>(E6-D6)/D6</f>
        <v>-8.4147732698744634E-2</v>
      </c>
      <c r="I6" s="1"/>
      <c r="J6" s="115">
        <v>105204.40100000003</v>
      </c>
      <c r="K6" s="147">
        <v>97296.642999999996</v>
      </c>
      <c r="L6" s="247">
        <f>J6/J8</f>
        <v>0.63805102657842594</v>
      </c>
      <c r="M6" s="246">
        <f>K6/K8</f>
        <v>0.64117733208492078</v>
      </c>
      <c r="N6" s="102">
        <f>(K6-J6)/J6</f>
        <v>-7.5165657756085968E-2</v>
      </c>
      <c r="P6" s="27">
        <f t="shared" ref="P6:Q8" si="0">(J6/D6)*10</f>
        <v>4.5255861722455535</v>
      </c>
      <c r="Q6" s="152">
        <f>(K6/E6)*10</f>
        <v>4.5699701363518503</v>
      </c>
      <c r="R6" s="102">
        <f t="shared" ref="R6:R8" si="1">(Q6-P6)/P6</f>
        <v>9.8073404012267319E-3</v>
      </c>
    </row>
    <row r="7" spans="1:18" ht="24" customHeight="1" thickBot="1">
      <c r="A7" s="161" t="s">
        <v>21</v>
      </c>
      <c r="B7" s="1"/>
      <c r="C7" s="1"/>
      <c r="D7" s="117">
        <v>69495.25999999998</v>
      </c>
      <c r="E7" s="140">
        <v>63818.299999999988</v>
      </c>
      <c r="F7" s="247">
        <f>D7/D8</f>
        <v>0.23014643013903843</v>
      </c>
      <c r="G7" s="215">
        <f>E7/E8</f>
        <v>0.2306219046848462</v>
      </c>
      <c r="H7" s="55">
        <f t="shared" ref="H7:H8" si="2">(E7-D7)/D7</f>
        <v>-8.1688448967598554E-2</v>
      </c>
      <c r="J7" s="196">
        <v>59679.592000000026</v>
      </c>
      <c r="K7" s="142">
        <v>54450.211000000032</v>
      </c>
      <c r="L7" s="247">
        <f>J7/J8</f>
        <v>0.36194897342157412</v>
      </c>
      <c r="M7" s="215">
        <f>K7/K8</f>
        <v>0.35882266791507933</v>
      </c>
      <c r="N7" s="55">
        <f t="shared" ref="N7:N8" si="3">(K7-J7)/J7</f>
        <v>-8.7624275313410174E-2</v>
      </c>
      <c r="P7" s="27">
        <f t="shared" si="0"/>
        <v>8.5875773398070656</v>
      </c>
      <c r="Q7" s="152">
        <f t="shared" si="0"/>
        <v>8.5320685446024171</v>
      </c>
      <c r="R7" s="55">
        <f t="shared" si="1"/>
        <v>-6.4638480689241237E-3</v>
      </c>
    </row>
    <row r="8" spans="1:18" ht="26.25" customHeight="1" thickBot="1">
      <c r="A8" s="12" t="s">
        <v>12</v>
      </c>
      <c r="B8" s="162"/>
      <c r="C8" s="162"/>
      <c r="D8" s="163">
        <v>301961.05999999994</v>
      </c>
      <c r="E8" s="145">
        <v>276722.63000000012</v>
      </c>
      <c r="F8" s="243">
        <f>SUM(F6:F7)</f>
        <v>1</v>
      </c>
      <c r="G8" s="244">
        <f>SUM(G6:G7)</f>
        <v>1</v>
      </c>
      <c r="H8" s="57">
        <f t="shared" si="2"/>
        <v>-8.3581737327322353E-2</v>
      </c>
      <c r="I8" s="1"/>
      <c r="J8" s="17">
        <v>164883.99300000005</v>
      </c>
      <c r="K8" s="145">
        <v>151746.85400000002</v>
      </c>
      <c r="L8" s="243">
        <f>SUM(L6:L7)</f>
        <v>1</v>
      </c>
      <c r="M8" s="244">
        <f>SUM(M6:M7)</f>
        <v>1</v>
      </c>
      <c r="N8" s="57">
        <f t="shared" si="3"/>
        <v>-7.9675041591211471E-2</v>
      </c>
      <c r="O8" s="1"/>
      <c r="P8" s="29">
        <f t="shared" si="0"/>
        <v>5.4604389387161403</v>
      </c>
      <c r="Q8" s="146">
        <f t="shared" si="0"/>
        <v>5.4837168178113931</v>
      </c>
      <c r="R8" s="57">
        <f t="shared" si="1"/>
        <v>4.2630051093888628E-3</v>
      </c>
    </row>
  </sheetData>
  <mergeCells count="11">
    <mergeCell ref="A3:C5"/>
    <mergeCell ref="D3:E3"/>
    <mergeCell ref="F3:G3"/>
    <mergeCell ref="J3:K3"/>
    <mergeCell ref="P3:Q3"/>
    <mergeCell ref="D4:E4"/>
    <mergeCell ref="F4:G4"/>
    <mergeCell ref="J4:K4"/>
    <mergeCell ref="L4:M4"/>
    <mergeCell ref="P4:Q4"/>
    <mergeCell ref="L3:M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9EAD843F-764B-4F2A-A342-098B62617CB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H6:H8</xm:sqref>
        </x14:conditionalFormatting>
        <x14:conditionalFormatting xmlns:xm="http://schemas.microsoft.com/office/excel/2006/main">
          <x14:cfRule type="iconSet" priority="1" id="{0F31C511-7209-432D-A116-1A3A5EE4ECA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N6:N8</xm:sqref>
        </x14:conditionalFormatting>
        <x14:conditionalFormatting xmlns:xm="http://schemas.microsoft.com/office/excel/2006/main">
          <x14:cfRule type="iconSet" priority="3" id="{1B9CF2B0-53DA-4B69-AB49-9F90C812C34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R6:R8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9">
    <pageSetUpPr fitToPage="1"/>
  </sheetPr>
  <dimension ref="A1:P96"/>
  <sheetViews>
    <sheetView showGridLines="0" topLeftCell="A82" zoomScaleNormal="100" workbookViewId="0">
      <selection activeCell="F92" sqref="F92"/>
    </sheetView>
  </sheetViews>
  <sheetFormatPr defaultRowHeight="15"/>
  <cols>
    <col min="1" max="1" width="33.7109375" customWidth="1"/>
    <col min="6" max="6" width="10.85546875" customWidth="1"/>
    <col min="7" max="7" width="2" customWidth="1"/>
    <col min="12" max="12" width="10.85546875" customWidth="1"/>
    <col min="13" max="13" width="2" customWidth="1"/>
    <col min="16" max="16" width="10.85546875" customWidth="1"/>
  </cols>
  <sheetData>
    <row r="1" spans="1:16" ht="15.75">
      <c r="A1" s="4" t="s">
        <v>114</v>
      </c>
    </row>
    <row r="3" spans="1:16" ht="8.25" customHeight="1" thickBot="1"/>
    <row r="4" spans="1:16">
      <c r="A4" s="494" t="s">
        <v>3</v>
      </c>
      <c r="B4" s="481" t="s">
        <v>1</v>
      </c>
      <c r="C4" s="479"/>
      <c r="D4" s="481" t="s">
        <v>100</v>
      </c>
      <c r="E4" s="479"/>
      <c r="F4" s="130" t="s">
        <v>0</v>
      </c>
      <c r="H4" s="492" t="s">
        <v>19</v>
      </c>
      <c r="I4" s="493"/>
      <c r="J4" s="481" t="s">
        <v>100</v>
      </c>
      <c r="K4" s="482"/>
      <c r="L4" s="130" t="s">
        <v>0</v>
      </c>
      <c r="N4" s="490" t="s">
        <v>22</v>
      </c>
      <c r="O4" s="479"/>
      <c r="P4" s="130" t="s">
        <v>0</v>
      </c>
    </row>
    <row r="5" spans="1:16">
      <c r="A5" s="495"/>
      <c r="B5" s="484" t="s">
        <v>202</v>
      </c>
      <c r="C5" s="486"/>
      <c r="D5" s="484" t="str">
        <f>B5</f>
        <v>jan-ago</v>
      </c>
      <c r="E5" s="486"/>
      <c r="F5" s="131" t="s">
        <v>154</v>
      </c>
      <c r="H5" s="487" t="str">
        <f>B5</f>
        <v>jan-ago</v>
      </c>
      <c r="I5" s="486"/>
      <c r="J5" s="484" t="str">
        <f>B5</f>
        <v>jan-ago</v>
      </c>
      <c r="K5" s="485"/>
      <c r="L5" s="131" t="str">
        <f>F5</f>
        <v>2026/2025</v>
      </c>
      <c r="N5" s="487" t="str">
        <f>B5</f>
        <v>jan-ago</v>
      </c>
      <c r="O5" s="485"/>
      <c r="P5" s="131" t="str">
        <f>F5</f>
        <v>2026/2025</v>
      </c>
    </row>
    <row r="6" spans="1:16" ht="19.5" customHeight="1" thickBot="1">
      <c r="A6" s="496"/>
      <c r="B6" s="99">
        <f>'6'!E6</f>
        <v>2025</v>
      </c>
      <c r="C6" s="134">
        <f>'6'!F6</f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E6</f>
        <v>2026</v>
      </c>
      <c r="J6" s="99">
        <f>B6</f>
        <v>2025</v>
      </c>
      <c r="K6" s="134">
        <f>C6</f>
        <v>2026</v>
      </c>
      <c r="L6" s="259">
        <v>1000</v>
      </c>
      <c r="N6" s="25">
        <f>B6</f>
        <v>2025</v>
      </c>
      <c r="O6" s="134">
        <f>C6</f>
        <v>2026</v>
      </c>
      <c r="P6" s="132"/>
    </row>
    <row r="7" spans="1:16" ht="20.100000000000001" customHeight="1">
      <c r="A7" s="8" t="s">
        <v>211</v>
      </c>
      <c r="B7" s="39">
        <v>100848.29</v>
      </c>
      <c r="C7" s="147">
        <v>92137.400000000009</v>
      </c>
      <c r="D7" s="247">
        <f>B7/$B$33</f>
        <v>0.33397779832936059</v>
      </c>
      <c r="E7" s="246">
        <f>C7/$C$33</f>
        <v>0.33295939692391641</v>
      </c>
      <c r="F7" s="52">
        <f>(C7-B7)/B7</f>
        <v>-8.6376179506861106E-2</v>
      </c>
      <c r="H7" s="39">
        <v>43301.755000000005</v>
      </c>
      <c r="I7" s="147">
        <v>39178.782999999996</v>
      </c>
      <c r="J7" s="247">
        <f>H7/$H$33</f>
        <v>0.26261951940962536</v>
      </c>
      <c r="K7" s="246">
        <f>I7/$I$33</f>
        <v>0.25818514168339846</v>
      </c>
      <c r="L7" s="52">
        <f>(I7-H7)/H7</f>
        <v>-9.5214893715047072E-2</v>
      </c>
      <c r="N7" s="27">
        <f t="shared" ref="N7:N33" si="0">(H7/B7)*10</f>
        <v>4.293752030897104</v>
      </c>
      <c r="O7" s="151">
        <f t="shared" ref="O7:O33" si="1">(I7/C7)*10</f>
        <v>4.2522127822143876</v>
      </c>
      <c r="P7" s="61">
        <f>(O7-N7)/N7</f>
        <v>-9.6743473735341722E-3</v>
      </c>
    </row>
    <row r="8" spans="1:16" ht="20.100000000000001" customHeight="1">
      <c r="A8" s="8" t="s">
        <v>165</v>
      </c>
      <c r="B8" s="19">
        <v>19237.030000000002</v>
      </c>
      <c r="C8" s="140">
        <v>16232.630000000001</v>
      </c>
      <c r="D8" s="247">
        <f t="shared" ref="D8:D32" si="2">B8/$B$33</f>
        <v>6.3706989238943579E-2</v>
      </c>
      <c r="E8" s="215">
        <f t="shared" ref="E8:E32" si="3">C8/$C$33</f>
        <v>5.8660290992464226E-2</v>
      </c>
      <c r="F8" s="52">
        <f t="shared" ref="F8:F33" si="4">(C8-B8)/B8</f>
        <v>-0.15617795470506626</v>
      </c>
      <c r="H8" s="19">
        <v>19882.025000000001</v>
      </c>
      <c r="I8" s="140">
        <v>17583.674999999999</v>
      </c>
      <c r="J8" s="247">
        <f t="shared" ref="J8:J32" si="5">H8/$H$33</f>
        <v>0.12058189905675085</v>
      </c>
      <c r="K8" s="215">
        <f t="shared" ref="K8:K32" si="6">I8/$I$33</f>
        <v>0.11587505464857936</v>
      </c>
      <c r="L8" s="52">
        <f t="shared" ref="L8:L33" si="7">(I8-H8)/H8</f>
        <v>-0.11559939191304719</v>
      </c>
      <c r="M8" s="1"/>
      <c r="N8" s="27">
        <f t="shared" si="0"/>
        <v>10.335288243559425</v>
      </c>
      <c r="O8" s="152">
        <f t="shared" si="1"/>
        <v>10.832301974479797</v>
      </c>
      <c r="P8" s="52">
        <f t="shared" ref="P8:P71" si="8">(O8-N8)/N8</f>
        <v>4.808900528053419E-2</v>
      </c>
    </row>
    <row r="9" spans="1:16" ht="20.100000000000001" customHeight="1">
      <c r="A9" s="8" t="s">
        <v>213</v>
      </c>
      <c r="B9" s="19">
        <v>45203.05</v>
      </c>
      <c r="C9" s="140">
        <v>38713.97</v>
      </c>
      <c r="D9" s="247">
        <f t="shared" si="2"/>
        <v>0.14969827566508073</v>
      </c>
      <c r="E9" s="215">
        <f t="shared" si="3"/>
        <v>0.13990171313419514</v>
      </c>
      <c r="F9" s="52">
        <f t="shared" si="4"/>
        <v>-0.14355403009310216</v>
      </c>
      <c r="H9" s="19">
        <v>19594.342999999997</v>
      </c>
      <c r="I9" s="140">
        <v>16914.895999999997</v>
      </c>
      <c r="J9" s="247">
        <f t="shared" si="5"/>
        <v>0.11883714509509731</v>
      </c>
      <c r="K9" s="215">
        <f t="shared" si="6"/>
        <v>0.1114678529019125</v>
      </c>
      <c r="L9" s="52">
        <f t="shared" si="7"/>
        <v>-0.1367459475421044</v>
      </c>
      <c r="N9" s="27">
        <f t="shared" si="0"/>
        <v>4.3347391381776221</v>
      </c>
      <c r="O9" s="152">
        <f t="shared" si="1"/>
        <v>4.3691969591338724</v>
      </c>
      <c r="P9" s="52">
        <f t="shared" si="8"/>
        <v>7.9492259759688256E-3</v>
      </c>
    </row>
    <row r="10" spans="1:16" ht="20.100000000000001" customHeight="1">
      <c r="A10" s="8" t="s">
        <v>216</v>
      </c>
      <c r="B10" s="19">
        <v>37078.81</v>
      </c>
      <c r="C10" s="140">
        <v>34194.81</v>
      </c>
      <c r="D10" s="247">
        <f t="shared" si="2"/>
        <v>0.12279334957957819</v>
      </c>
      <c r="E10" s="215">
        <f t="shared" si="3"/>
        <v>0.12357070327063609</v>
      </c>
      <c r="F10" s="52">
        <f t="shared" si="4"/>
        <v>-7.7780273962406027E-2</v>
      </c>
      <c r="H10" s="19">
        <v>15510.947</v>
      </c>
      <c r="I10" s="140">
        <v>14507.601999999999</v>
      </c>
      <c r="J10" s="247">
        <f t="shared" si="5"/>
        <v>9.4071878766303352E-2</v>
      </c>
      <c r="K10" s="215">
        <f t="shared" si="6"/>
        <v>9.5603972125840542E-2</v>
      </c>
      <c r="L10" s="52">
        <f t="shared" si="7"/>
        <v>-6.4686250297934816E-2</v>
      </c>
      <c r="N10" s="27">
        <f t="shared" si="0"/>
        <v>4.1832375418736474</v>
      </c>
      <c r="O10" s="152">
        <f t="shared" si="1"/>
        <v>4.2426327270132518</v>
      </c>
      <c r="P10" s="52">
        <f t="shared" si="8"/>
        <v>1.4198377344118414E-2</v>
      </c>
    </row>
    <row r="11" spans="1:16" ht="20.25" customHeight="1">
      <c r="A11" s="8" t="s">
        <v>212</v>
      </c>
      <c r="B11" s="19">
        <v>21771.639999999996</v>
      </c>
      <c r="C11" s="140">
        <v>19873.250000000004</v>
      </c>
      <c r="D11" s="247">
        <f t="shared" si="2"/>
        <v>7.2100819887173484E-2</v>
      </c>
      <c r="E11" s="215">
        <f t="shared" si="3"/>
        <v>7.1816497262981407E-2</v>
      </c>
      <c r="F11" s="52">
        <f t="shared" si="4"/>
        <v>-8.7195544295238778E-2</v>
      </c>
      <c r="H11" s="19">
        <v>13501.305</v>
      </c>
      <c r="I11" s="140">
        <v>12857.998999999998</v>
      </c>
      <c r="J11" s="247">
        <f t="shared" si="5"/>
        <v>8.1883661078004155E-2</v>
      </c>
      <c r="K11" s="215">
        <f t="shared" si="6"/>
        <v>8.4733216281373411E-2</v>
      </c>
      <c r="L11" s="52">
        <f t="shared" si="7"/>
        <v>-4.7647690352895684E-2</v>
      </c>
      <c r="N11" s="27">
        <f t="shared" si="0"/>
        <v>6.2013265881669932</v>
      </c>
      <c r="O11" s="152">
        <f t="shared" si="1"/>
        <v>6.470003144930998</v>
      </c>
      <c r="P11" s="52">
        <f t="shared" si="8"/>
        <v>4.3325658299738258E-2</v>
      </c>
    </row>
    <row r="12" spans="1:16" ht="20.100000000000001" customHeight="1">
      <c r="A12" s="8" t="s">
        <v>214</v>
      </c>
      <c r="B12" s="19">
        <v>16722.14</v>
      </c>
      <c r="C12" s="140">
        <v>15621.11</v>
      </c>
      <c r="D12" s="247">
        <f t="shared" si="2"/>
        <v>5.5378465024596195E-2</v>
      </c>
      <c r="E12" s="215">
        <f t="shared" si="3"/>
        <v>5.6450424744806778E-2</v>
      </c>
      <c r="F12" s="52">
        <f t="shared" si="4"/>
        <v>-6.5842649325983327E-2</v>
      </c>
      <c r="H12" s="19">
        <v>7607.3490000000011</v>
      </c>
      <c r="I12" s="140">
        <v>7381.8060000000005</v>
      </c>
      <c r="J12" s="247">
        <f t="shared" si="5"/>
        <v>4.6137583531228564E-2</v>
      </c>
      <c r="K12" s="215">
        <f t="shared" si="6"/>
        <v>4.8645529086224076E-2</v>
      </c>
      <c r="L12" s="52">
        <f t="shared" si="7"/>
        <v>-2.9648041650251689E-2</v>
      </c>
      <c r="N12" s="27">
        <f t="shared" si="0"/>
        <v>4.5492676176613767</v>
      </c>
      <c r="O12" s="152">
        <f t="shared" si="1"/>
        <v>4.7255323085235297</v>
      </c>
      <c r="P12" s="52">
        <f t="shared" si="8"/>
        <v>3.8745729131838741E-2</v>
      </c>
    </row>
    <row r="13" spans="1:16" ht="20.100000000000001" customHeight="1">
      <c r="A13" s="8" t="s">
        <v>219</v>
      </c>
      <c r="B13" s="19">
        <v>9011.73</v>
      </c>
      <c r="C13" s="140">
        <v>8416.9700000000012</v>
      </c>
      <c r="D13" s="247">
        <f t="shared" si="2"/>
        <v>2.9844013661894007E-2</v>
      </c>
      <c r="E13" s="215">
        <f t="shared" si="3"/>
        <v>3.0416630544455314E-2</v>
      </c>
      <c r="F13" s="52">
        <f t="shared" si="4"/>
        <v>-6.5998426495245469E-2</v>
      </c>
      <c r="H13" s="19">
        <v>6782.6759999999986</v>
      </c>
      <c r="I13" s="140">
        <v>6872.2890000000007</v>
      </c>
      <c r="J13" s="247">
        <f t="shared" si="5"/>
        <v>4.1136048906821432E-2</v>
      </c>
      <c r="K13" s="215">
        <f t="shared" si="6"/>
        <v>4.5287851568903026E-2</v>
      </c>
      <c r="L13" s="52">
        <f t="shared" si="7"/>
        <v>1.3212041972814583E-2</v>
      </c>
      <c r="N13" s="27">
        <f t="shared" si="0"/>
        <v>7.5264971320711993</v>
      </c>
      <c r="O13" s="152">
        <f t="shared" si="1"/>
        <v>8.1648015853686058</v>
      </c>
      <c r="P13" s="52">
        <f t="shared" si="8"/>
        <v>8.4807639210745703E-2</v>
      </c>
    </row>
    <row r="14" spans="1:16" ht="20.100000000000001" customHeight="1">
      <c r="A14" s="8" t="s">
        <v>168</v>
      </c>
      <c r="B14" s="19">
        <v>6073.9</v>
      </c>
      <c r="C14" s="140">
        <v>5422.8499999999995</v>
      </c>
      <c r="D14" s="247">
        <f t="shared" si="2"/>
        <v>2.0114845271771126E-2</v>
      </c>
      <c r="E14" s="215">
        <f t="shared" si="3"/>
        <v>1.9596698687057153E-2</v>
      </c>
      <c r="F14" s="52">
        <f t="shared" si="4"/>
        <v>-0.10718813283063604</v>
      </c>
      <c r="H14" s="19">
        <v>5506.9130000000005</v>
      </c>
      <c r="I14" s="140">
        <v>4929.3419999999996</v>
      </c>
      <c r="J14" s="247">
        <f t="shared" si="5"/>
        <v>3.3398712026582254E-2</v>
      </c>
      <c r="K14" s="215">
        <f t="shared" si="6"/>
        <v>3.2483981513053296E-2</v>
      </c>
      <c r="L14" s="52">
        <f t="shared" si="7"/>
        <v>-0.1048810831040913</v>
      </c>
      <c r="N14" s="27">
        <f t="shared" si="0"/>
        <v>9.0665190404846978</v>
      </c>
      <c r="O14" s="152">
        <f t="shared" si="1"/>
        <v>9.089947168002066</v>
      </c>
      <c r="P14" s="52">
        <f t="shared" si="8"/>
        <v>2.5840267265479378E-3</v>
      </c>
    </row>
    <row r="15" spans="1:16" ht="20.100000000000001" customHeight="1">
      <c r="A15" s="8" t="s">
        <v>171</v>
      </c>
      <c r="B15" s="19">
        <v>1576.1599999999999</v>
      </c>
      <c r="C15" s="140">
        <v>1432.12</v>
      </c>
      <c r="D15" s="247">
        <f t="shared" si="2"/>
        <v>5.2197458837904441E-3</v>
      </c>
      <c r="E15" s="215">
        <f t="shared" si="3"/>
        <v>5.1752905065986137E-3</v>
      </c>
      <c r="F15" s="52">
        <f t="shared" si="4"/>
        <v>-9.1386661252664689E-2</v>
      </c>
      <c r="H15" s="19">
        <v>5085.4220000000005</v>
      </c>
      <c r="I15" s="140">
        <v>4501.4110000000001</v>
      </c>
      <c r="J15" s="247">
        <f t="shared" si="5"/>
        <v>3.0842423860999068E-2</v>
      </c>
      <c r="K15" s="215">
        <f t="shared" si="6"/>
        <v>2.9663949408796301E-2</v>
      </c>
      <c r="L15" s="52">
        <f t="shared" si="7"/>
        <v>-0.11484022368251845</v>
      </c>
      <c r="N15" s="27">
        <f t="shared" si="0"/>
        <v>32.26463049436606</v>
      </c>
      <c r="O15" s="152">
        <f t="shared" si="1"/>
        <v>31.431800407787058</v>
      </c>
      <c r="P15" s="52">
        <f t="shared" si="8"/>
        <v>-2.5812478674579187E-2</v>
      </c>
    </row>
    <row r="16" spans="1:16" ht="20.100000000000001" customHeight="1">
      <c r="A16" s="8" t="s">
        <v>217</v>
      </c>
      <c r="B16" s="19">
        <v>6558.5199999999995</v>
      </c>
      <c r="C16" s="140">
        <v>6475.47</v>
      </c>
      <c r="D16" s="247">
        <f t="shared" si="2"/>
        <v>2.171975419612051E-2</v>
      </c>
      <c r="E16" s="215">
        <f t="shared" si="3"/>
        <v>2.3400579851384051E-2</v>
      </c>
      <c r="F16" s="52">
        <f t="shared" si="4"/>
        <v>-1.2662917853418039E-2</v>
      </c>
      <c r="H16" s="19">
        <v>3311.2510000000002</v>
      </c>
      <c r="I16" s="140">
        <v>3192.89</v>
      </c>
      <c r="J16" s="247">
        <f t="shared" si="5"/>
        <v>2.0082307201281825E-2</v>
      </c>
      <c r="K16" s="215">
        <f t="shared" si="6"/>
        <v>2.1040897493664012E-2</v>
      </c>
      <c r="L16" s="52">
        <f t="shared" si="7"/>
        <v>-3.5745100567731149E-2</v>
      </c>
      <c r="N16" s="27">
        <f t="shared" si="0"/>
        <v>5.0487777730341605</v>
      </c>
      <c r="O16" s="152">
        <f t="shared" si="1"/>
        <v>4.9307463396479321</v>
      </c>
      <c r="P16" s="52">
        <f t="shared" si="8"/>
        <v>-2.3378219183391623E-2</v>
      </c>
    </row>
    <row r="17" spans="1:16" ht="20.100000000000001" customHeight="1">
      <c r="A17" s="8" t="s">
        <v>169</v>
      </c>
      <c r="B17" s="19">
        <v>3003.12</v>
      </c>
      <c r="C17" s="140">
        <v>3230.1099999999997</v>
      </c>
      <c r="D17" s="247">
        <f t="shared" si="2"/>
        <v>9.9453883225870208E-3</v>
      </c>
      <c r="E17" s="215">
        <f t="shared" si="3"/>
        <v>1.1672735258406591E-2</v>
      </c>
      <c r="F17" s="52">
        <f t="shared" si="4"/>
        <v>7.5584725219105392E-2</v>
      </c>
      <c r="H17" s="19">
        <v>2035.2449999999999</v>
      </c>
      <c r="I17" s="140">
        <v>2161.5209999999997</v>
      </c>
      <c r="J17" s="247">
        <f t="shared" si="5"/>
        <v>1.2343496557607027E-2</v>
      </c>
      <c r="K17" s="215">
        <f t="shared" si="6"/>
        <v>1.424425576559234E-2</v>
      </c>
      <c r="L17" s="52">
        <f t="shared" si="7"/>
        <v>6.204461870683866E-2</v>
      </c>
      <c r="N17" s="27">
        <f t="shared" si="0"/>
        <v>6.7771018141133226</v>
      </c>
      <c r="O17" s="152">
        <f t="shared" si="1"/>
        <v>6.6917875861812757</v>
      </c>
      <c r="P17" s="52">
        <f t="shared" si="8"/>
        <v>-1.2588600595372482E-2</v>
      </c>
    </row>
    <row r="18" spans="1:16" ht="20.100000000000001" customHeight="1">
      <c r="A18" s="8" t="s">
        <v>215</v>
      </c>
      <c r="B18" s="19">
        <v>4769.59</v>
      </c>
      <c r="C18" s="140">
        <v>5605.59</v>
      </c>
      <c r="D18" s="247">
        <f t="shared" si="2"/>
        <v>1.5795381033567701E-2</v>
      </c>
      <c r="E18" s="215">
        <f t="shared" si="3"/>
        <v>2.0257071132924704E-2</v>
      </c>
      <c r="F18" s="52">
        <f t="shared" si="4"/>
        <v>0.17527712025561945</v>
      </c>
      <c r="H18" s="19">
        <v>1802.4059999999999</v>
      </c>
      <c r="I18" s="140">
        <v>2106.0350000000003</v>
      </c>
      <c r="J18" s="247">
        <f t="shared" si="5"/>
        <v>1.0931358267142409E-2</v>
      </c>
      <c r="K18" s="215">
        <f t="shared" si="6"/>
        <v>1.387860732849196E-2</v>
      </c>
      <c r="L18" s="52">
        <f t="shared" si="7"/>
        <v>0.16845760611094301</v>
      </c>
      <c r="N18" s="27">
        <f t="shared" si="0"/>
        <v>3.7789537465484453</v>
      </c>
      <c r="O18" s="152">
        <f t="shared" si="1"/>
        <v>3.7570264682219001</v>
      </c>
      <c r="P18" s="52">
        <f t="shared" si="8"/>
        <v>-5.8024733291781429E-3</v>
      </c>
    </row>
    <row r="19" spans="1:16" ht="20.100000000000001" customHeight="1">
      <c r="A19" s="8" t="s">
        <v>166</v>
      </c>
      <c r="B19" s="19">
        <v>3589.51</v>
      </c>
      <c r="C19" s="140">
        <v>3762.62</v>
      </c>
      <c r="D19" s="247">
        <f t="shared" si="2"/>
        <v>1.1887327458712718E-2</v>
      </c>
      <c r="E19" s="215">
        <f t="shared" si="3"/>
        <v>1.3597080947084098E-2</v>
      </c>
      <c r="F19" s="52">
        <f t="shared" si="4"/>
        <v>4.8226638176241232E-2</v>
      </c>
      <c r="H19" s="19">
        <v>2072.5880000000002</v>
      </c>
      <c r="I19" s="140">
        <v>2028.4680000000003</v>
      </c>
      <c r="J19" s="247">
        <f t="shared" si="5"/>
        <v>1.2569977001951921E-2</v>
      </c>
      <c r="K19" s="215">
        <f t="shared" si="6"/>
        <v>1.3367446813757336E-2</v>
      </c>
      <c r="L19" s="52">
        <f t="shared" si="7"/>
        <v>-2.1287395275857955E-2</v>
      </c>
      <c r="N19" s="27">
        <f t="shared" si="0"/>
        <v>5.774013723321568</v>
      </c>
      <c r="O19" s="152">
        <f t="shared" si="1"/>
        <v>5.391105134188412</v>
      </c>
      <c r="P19" s="52">
        <f t="shared" si="8"/>
        <v>-6.6315843273209871E-2</v>
      </c>
    </row>
    <row r="20" spans="1:16" ht="20.100000000000001" customHeight="1">
      <c r="A20" s="8" t="s">
        <v>221</v>
      </c>
      <c r="B20" s="19">
        <v>3615.07</v>
      </c>
      <c r="C20" s="140">
        <v>3210.8099999999995</v>
      </c>
      <c r="D20" s="247">
        <f t="shared" si="2"/>
        <v>1.1971974134678156E-2</v>
      </c>
      <c r="E20" s="215">
        <f t="shared" si="3"/>
        <v>1.1602990330064445E-2</v>
      </c>
      <c r="F20" s="52">
        <f t="shared" si="4"/>
        <v>-0.11182632701441483</v>
      </c>
      <c r="H20" s="19">
        <v>2046.0400000000002</v>
      </c>
      <c r="I20" s="140">
        <v>1829.9479999999996</v>
      </c>
      <c r="J20" s="247">
        <f t="shared" si="5"/>
        <v>1.2408966830394516E-2</v>
      </c>
      <c r="K20" s="215">
        <f t="shared" si="6"/>
        <v>1.2059215408841353E-2</v>
      </c>
      <c r="L20" s="52">
        <f t="shared" si="7"/>
        <v>-0.10561474848976586</v>
      </c>
      <c r="N20" s="27">
        <f t="shared" si="0"/>
        <v>5.6597520933204617</v>
      </c>
      <c r="O20" s="152">
        <f t="shared" si="1"/>
        <v>5.699334435858864</v>
      </c>
      <c r="P20" s="52">
        <f t="shared" si="8"/>
        <v>6.9936530586059923E-3</v>
      </c>
    </row>
    <row r="21" spans="1:16" ht="20.100000000000001" customHeight="1">
      <c r="A21" s="8" t="s">
        <v>179</v>
      </c>
      <c r="B21" s="19">
        <v>1658.62</v>
      </c>
      <c r="C21" s="140">
        <v>1691.78</v>
      </c>
      <c r="D21" s="247">
        <f t="shared" si="2"/>
        <v>5.4928274526523362E-3</v>
      </c>
      <c r="E21" s="215">
        <f t="shared" si="3"/>
        <v>6.1136308223147529E-3</v>
      </c>
      <c r="F21" s="52">
        <f t="shared" si="4"/>
        <v>1.9992523905415397E-2</v>
      </c>
      <c r="H21" s="19">
        <v>1762.1339999999998</v>
      </c>
      <c r="I21" s="140">
        <v>1655.8560000000002</v>
      </c>
      <c r="J21" s="247">
        <f t="shared" si="5"/>
        <v>1.0687113818258882E-2</v>
      </c>
      <c r="K21" s="215">
        <f t="shared" si="6"/>
        <v>1.0911962629551448E-2</v>
      </c>
      <c r="L21" s="52">
        <f t="shared" si="7"/>
        <v>-6.0312098852867931E-2</v>
      </c>
      <c r="N21" s="27">
        <f t="shared" si="0"/>
        <v>10.624097140996732</v>
      </c>
      <c r="O21" s="152">
        <f t="shared" si="1"/>
        <v>9.7876556053387578</v>
      </c>
      <c r="P21" s="52">
        <f t="shared" si="8"/>
        <v>-7.8730599368324342E-2</v>
      </c>
    </row>
    <row r="22" spans="1:16" ht="20.100000000000001" customHeight="1">
      <c r="A22" s="8" t="s">
        <v>170</v>
      </c>
      <c r="B22" s="19">
        <v>1910.1300000000003</v>
      </c>
      <c r="C22" s="140">
        <v>2474.09</v>
      </c>
      <c r="D22" s="247">
        <f t="shared" si="2"/>
        <v>6.3257494194781261E-3</v>
      </c>
      <c r="E22" s="215">
        <f t="shared" si="3"/>
        <v>8.9406854798973305E-3</v>
      </c>
      <c r="F22" s="52">
        <f t="shared" si="4"/>
        <v>0.29524692036667644</v>
      </c>
      <c r="H22" s="19">
        <v>966.09699999999998</v>
      </c>
      <c r="I22" s="140">
        <v>1220.5930000000001</v>
      </c>
      <c r="J22" s="247">
        <f t="shared" si="5"/>
        <v>5.8592528141891888E-3</v>
      </c>
      <c r="K22" s="215">
        <f t="shared" si="6"/>
        <v>8.043613213885803E-3</v>
      </c>
      <c r="L22" s="52">
        <f t="shared" si="7"/>
        <v>0.26342696437314278</v>
      </c>
      <c r="N22" s="27">
        <f t="shared" si="0"/>
        <v>5.0577552313193328</v>
      </c>
      <c r="O22" s="152">
        <f t="shared" si="1"/>
        <v>4.9335028232602696</v>
      </c>
      <c r="P22" s="52">
        <f t="shared" si="8"/>
        <v>-2.4566710403392054E-2</v>
      </c>
    </row>
    <row r="23" spans="1:16" ht="20.100000000000001" customHeight="1">
      <c r="A23" s="8" t="s">
        <v>228</v>
      </c>
      <c r="B23" s="19">
        <v>1574.4399999999998</v>
      </c>
      <c r="C23" s="140">
        <v>1718.06</v>
      </c>
      <c r="D23" s="247">
        <f t="shared" si="2"/>
        <v>5.2140497850948044E-3</v>
      </c>
      <c r="E23" s="215">
        <f t="shared" si="3"/>
        <v>6.2085995641194972E-3</v>
      </c>
      <c r="F23" s="52">
        <f t="shared" si="4"/>
        <v>9.1219735270953561E-2</v>
      </c>
      <c r="H23" s="19">
        <v>852.26099999999997</v>
      </c>
      <c r="I23" s="140">
        <v>937.77499999999998</v>
      </c>
      <c r="J23" s="247">
        <f t="shared" si="5"/>
        <v>5.1688522608741077E-3</v>
      </c>
      <c r="K23" s="215">
        <f t="shared" si="6"/>
        <v>6.1798645262194345E-3</v>
      </c>
      <c r="L23" s="52">
        <f t="shared" si="7"/>
        <v>0.10033780731489533</v>
      </c>
      <c r="N23" s="27">
        <f t="shared" si="0"/>
        <v>5.4131056121541636</v>
      </c>
      <c r="O23" s="152">
        <f t="shared" si="1"/>
        <v>5.4583367286357865</v>
      </c>
      <c r="P23" s="52">
        <f t="shared" si="8"/>
        <v>8.3558533164519097E-3</v>
      </c>
    </row>
    <row r="24" spans="1:16" ht="20.100000000000001" customHeight="1">
      <c r="A24" s="8" t="s">
        <v>218</v>
      </c>
      <c r="B24" s="19">
        <v>1532.3999999999999</v>
      </c>
      <c r="C24" s="140">
        <v>1518.2400000000002</v>
      </c>
      <c r="D24" s="247">
        <f t="shared" si="2"/>
        <v>5.0748265355804465E-3</v>
      </c>
      <c r="E24" s="215">
        <f t="shared" si="3"/>
        <v>5.4865046635325819E-3</v>
      </c>
      <c r="F24" s="52">
        <f t="shared" si="4"/>
        <v>-9.2404072043850358E-3</v>
      </c>
      <c r="H24" s="19">
        <v>875.96900000000016</v>
      </c>
      <c r="I24" s="140">
        <v>874.73800000000006</v>
      </c>
      <c r="J24" s="247">
        <f t="shared" si="5"/>
        <v>5.3126382013322588E-3</v>
      </c>
      <c r="K24" s="215">
        <f t="shared" si="6"/>
        <v>5.7644555846937014E-3</v>
      </c>
      <c r="L24" s="52">
        <f t="shared" si="7"/>
        <v>-1.4053008725195845E-3</v>
      </c>
      <c r="N24" s="27">
        <f t="shared" si="0"/>
        <v>5.7163208039676334</v>
      </c>
      <c r="O24" s="152">
        <f t="shared" si="1"/>
        <v>5.7615265043734842</v>
      </c>
      <c r="P24" s="52">
        <f t="shared" si="8"/>
        <v>7.9081811458996572E-3</v>
      </c>
    </row>
    <row r="25" spans="1:16" ht="20.100000000000001" customHeight="1">
      <c r="A25" s="8" t="s">
        <v>230</v>
      </c>
      <c r="B25" s="19">
        <v>820.81</v>
      </c>
      <c r="C25" s="140">
        <v>1101.69</v>
      </c>
      <c r="D25" s="247">
        <f t="shared" si="2"/>
        <v>2.7182644013767857E-3</v>
      </c>
      <c r="E25" s="215">
        <f t="shared" si="3"/>
        <v>3.9812067412050862E-3</v>
      </c>
      <c r="F25" s="52">
        <f t="shared" si="4"/>
        <v>0.34219855995906501</v>
      </c>
      <c r="H25" s="19">
        <v>499.10500000000002</v>
      </c>
      <c r="I25" s="140">
        <v>716.27599999999995</v>
      </c>
      <c r="J25" s="247">
        <f t="shared" si="5"/>
        <v>3.0270069939414938E-3</v>
      </c>
      <c r="K25" s="215">
        <f t="shared" si="6"/>
        <v>4.7202032933084713E-3</v>
      </c>
      <c r="L25" s="52">
        <f t="shared" si="7"/>
        <v>0.43512086635076774</v>
      </c>
      <c r="N25" s="27">
        <f t="shared" si="0"/>
        <v>6.0806398557522456</v>
      </c>
      <c r="O25" s="152">
        <f t="shared" si="1"/>
        <v>6.5016111610344094</v>
      </c>
      <c r="P25" s="52">
        <f t="shared" si="8"/>
        <v>6.9231415651747188E-2</v>
      </c>
    </row>
    <row r="26" spans="1:16" ht="20.100000000000001" customHeight="1">
      <c r="A26" s="8" t="s">
        <v>220</v>
      </c>
      <c r="B26" s="19">
        <v>1316.25</v>
      </c>
      <c r="C26" s="140">
        <v>1167.6300000000001</v>
      </c>
      <c r="D26" s="247">
        <f t="shared" si="2"/>
        <v>4.3590057605440895E-3</v>
      </c>
      <c r="E26" s="215">
        <f t="shared" si="3"/>
        <v>4.2194958901626547E-3</v>
      </c>
      <c r="F26" s="52">
        <f t="shared" si="4"/>
        <v>-0.11291168091168083</v>
      </c>
      <c r="H26" s="19">
        <v>736.12800000000004</v>
      </c>
      <c r="I26" s="140">
        <v>673.78300000000002</v>
      </c>
      <c r="J26" s="247">
        <f t="shared" si="5"/>
        <v>4.4645207009269871E-3</v>
      </c>
      <c r="K26" s="215">
        <f t="shared" si="6"/>
        <v>4.4401777186102312E-3</v>
      </c>
      <c r="L26" s="52">
        <f t="shared" si="7"/>
        <v>-8.469315119109723E-2</v>
      </c>
      <c r="N26" s="27">
        <f t="shared" si="0"/>
        <v>5.5926153846153852</v>
      </c>
      <c r="O26" s="152">
        <f t="shared" si="1"/>
        <v>5.7705180579464379</v>
      </c>
      <c r="P26" s="52">
        <f t="shared" si="8"/>
        <v>3.1810282148213097E-2</v>
      </c>
    </row>
    <row r="27" spans="1:16" ht="20.100000000000001" customHeight="1">
      <c r="A27" s="8" t="s">
        <v>225</v>
      </c>
      <c r="B27" s="19">
        <v>939.35</v>
      </c>
      <c r="C27" s="140">
        <v>857.36000000000013</v>
      </c>
      <c r="D27" s="247">
        <f t="shared" si="2"/>
        <v>3.1108315754355864E-3</v>
      </c>
      <c r="E27" s="215">
        <f t="shared" si="3"/>
        <v>3.0982648582083823E-3</v>
      </c>
      <c r="F27" s="52">
        <f t="shared" si="4"/>
        <v>-8.7283760046840783E-2</v>
      </c>
      <c r="H27" s="19">
        <v>652.15400000000011</v>
      </c>
      <c r="I27" s="140">
        <v>665.327</v>
      </c>
      <c r="J27" s="247">
        <f t="shared" si="5"/>
        <v>3.9552292986985132E-3</v>
      </c>
      <c r="K27" s="215">
        <f t="shared" si="6"/>
        <v>4.3844533343669828E-3</v>
      </c>
      <c r="L27" s="52">
        <f t="shared" si="7"/>
        <v>2.0199216749417909E-2</v>
      </c>
      <c r="N27" s="27">
        <f t="shared" ref="N27" si="9">(H27/B27)*10</f>
        <v>6.9426092510778741</v>
      </c>
      <c r="O27" s="152">
        <f t="shared" ref="O27" si="10">(I27/C27)*10</f>
        <v>7.7601824204534839</v>
      </c>
      <c r="P27" s="52">
        <f t="shared" ref="P27" si="11">(O27-N27)/N27</f>
        <v>0.11776165700938414</v>
      </c>
    </row>
    <row r="28" spans="1:16" ht="20.100000000000001" customHeight="1">
      <c r="A28" s="8" t="s">
        <v>175</v>
      </c>
      <c r="B28" s="19">
        <v>492.27000000000004</v>
      </c>
      <c r="C28" s="140">
        <v>654.65000000000009</v>
      </c>
      <c r="D28" s="247">
        <f t="shared" si="2"/>
        <v>1.6302433168038284E-3</v>
      </c>
      <c r="E28" s="215">
        <f t="shared" si="3"/>
        <v>2.3657262870044292E-3</v>
      </c>
      <c r="F28" s="52">
        <f t="shared" si="4"/>
        <v>0.32985962987791262</v>
      </c>
      <c r="H28" s="19">
        <v>431.98600000000005</v>
      </c>
      <c r="I28" s="140">
        <v>610.90499999999997</v>
      </c>
      <c r="J28" s="247">
        <f t="shared" si="5"/>
        <v>2.6199389773390574E-3</v>
      </c>
      <c r="K28" s="215">
        <f t="shared" si="6"/>
        <v>4.0258165747541607E-3</v>
      </c>
      <c r="L28" s="52">
        <f t="shared" si="7"/>
        <v>0.4141777742797218</v>
      </c>
      <c r="N28" s="27">
        <f t="shared" si="0"/>
        <v>8.77538749060475</v>
      </c>
      <c r="O28" s="152">
        <f t="shared" si="1"/>
        <v>9.3317803406400337</v>
      </c>
      <c r="P28" s="52">
        <f t="shared" si="8"/>
        <v>6.3403792781911703E-2</v>
      </c>
    </row>
    <row r="29" spans="1:16" ht="20.100000000000001" customHeight="1">
      <c r="A29" s="8" t="s">
        <v>172</v>
      </c>
      <c r="B29" s="19">
        <v>838.09000000000015</v>
      </c>
      <c r="C29" s="140">
        <v>656.66</v>
      </c>
      <c r="D29" s="247">
        <f t="shared" si="2"/>
        <v>2.7754903231562368E-3</v>
      </c>
      <c r="E29" s="215">
        <f t="shared" si="3"/>
        <v>2.3729898779872118E-3</v>
      </c>
      <c r="F29" s="52">
        <f>(C29-B29)/B29</f>
        <v>-0.21648033027479166</v>
      </c>
      <c r="H29" s="19">
        <v>781.06200000000001</v>
      </c>
      <c r="I29" s="140">
        <v>599.7120000000001</v>
      </c>
      <c r="J29" s="247">
        <f t="shared" si="5"/>
        <v>4.737039574241755E-3</v>
      </c>
      <c r="K29" s="215">
        <f t="shared" si="6"/>
        <v>3.9520555727633067E-3</v>
      </c>
      <c r="L29" s="52">
        <f>(I29-H29)/H29</f>
        <v>-0.23218387272713295</v>
      </c>
      <c r="N29" s="27">
        <f t="shared" si="0"/>
        <v>9.3195480199023955</v>
      </c>
      <c r="O29" s="152">
        <f t="shared" si="1"/>
        <v>9.132762769165172</v>
      </c>
      <c r="P29" s="52">
        <f>(O29-N29)/N29</f>
        <v>-2.0042307882134784E-2</v>
      </c>
    </row>
    <row r="30" spans="1:16" ht="20.100000000000001" customHeight="1">
      <c r="A30" s="8" t="s">
        <v>173</v>
      </c>
      <c r="B30" s="19">
        <v>787.2</v>
      </c>
      <c r="C30" s="140">
        <v>952.79000000000008</v>
      </c>
      <c r="D30" s="247">
        <f t="shared" si="2"/>
        <v>2.6069586588416392E-3</v>
      </c>
      <c r="E30" s="215">
        <f t="shared" si="3"/>
        <v>3.4431228121820055E-3</v>
      </c>
      <c r="F30" s="52">
        <f>(C30-B30)/B30</f>
        <v>0.2103531504065041</v>
      </c>
      <c r="H30" s="19">
        <v>584.53899999999987</v>
      </c>
      <c r="I30" s="140">
        <v>578.5630000000001</v>
      </c>
      <c r="J30" s="247">
        <f t="shared" si="5"/>
        <v>3.5451531065238107E-3</v>
      </c>
      <c r="K30" s="215">
        <f t="shared" si="6"/>
        <v>3.8126853028531316E-3</v>
      </c>
      <c r="L30" s="52">
        <f t="shared" ref="L30:L31" si="12">(I30-H30)/H30</f>
        <v>-1.0223441036440293E-2</v>
      </c>
      <c r="N30" s="27">
        <f t="shared" ref="N30:N31" si="13">(H30/B30)*10</f>
        <v>7.4255462398373959</v>
      </c>
      <c r="O30" s="152">
        <f t="shared" ref="O30:O31" si="14">(I30/C30)*10</f>
        <v>6.0723034456700855</v>
      </c>
      <c r="P30" s="52">
        <f t="shared" ref="P30:P31" si="15">(O30-N30)/N30</f>
        <v>-0.18224151469251959</v>
      </c>
    </row>
    <row r="31" spans="1:16" ht="20.100000000000001" customHeight="1">
      <c r="A31" s="8" t="s">
        <v>190</v>
      </c>
      <c r="B31" s="19">
        <v>443.65999999999997</v>
      </c>
      <c r="C31" s="140">
        <v>609.54999999999995</v>
      </c>
      <c r="D31" s="247">
        <f t="shared" si="2"/>
        <v>1.4692622949462417E-3</v>
      </c>
      <c r="E31" s="215">
        <f t="shared" si="3"/>
        <v>2.2027472057489493E-3</v>
      </c>
      <c r="F31" s="52">
        <f t="shared" si="4"/>
        <v>0.37391245548392915</v>
      </c>
      <c r="H31" s="19">
        <v>373.10899999999998</v>
      </c>
      <c r="I31" s="140">
        <v>526.875</v>
      </c>
      <c r="J31" s="247">
        <f t="shared" si="5"/>
        <v>2.2628576201450933E-3</v>
      </c>
      <c r="K31" s="215">
        <f t="shared" si="6"/>
        <v>3.4720653912205641E-3</v>
      </c>
      <c r="L31" s="52">
        <f t="shared" si="12"/>
        <v>0.41212085476362142</v>
      </c>
      <c r="N31" s="27">
        <f t="shared" si="13"/>
        <v>8.4097957895685873</v>
      </c>
      <c r="O31" s="152">
        <f t="shared" si="14"/>
        <v>8.6436715609876149</v>
      </c>
      <c r="P31" s="52">
        <f t="shared" si="15"/>
        <v>2.7809922769958858E-2</v>
      </c>
    </row>
    <row r="32" spans="1:16" ht="20.100000000000001" customHeight="1" thickBot="1">
      <c r="A32" s="8" t="s">
        <v>17</v>
      </c>
      <c r="B32" s="19">
        <f>B33-SUM(B7:B31)</f>
        <v>10589.280000000086</v>
      </c>
      <c r="C32" s="140">
        <f>C33-SUM(C7:C31)</f>
        <v>8990.4199999999255</v>
      </c>
      <c r="D32" s="247">
        <f t="shared" si="2"/>
        <v>3.5068362788235288E-2</v>
      </c>
      <c r="E32" s="215">
        <f t="shared" si="3"/>
        <v>3.2488922210662463E-2</v>
      </c>
      <c r="F32" s="52">
        <f t="shared" si="4"/>
        <v>-0.15098854690783015</v>
      </c>
      <c r="H32" s="19">
        <f>H33-SUM(H7:H31)</f>
        <v>8329.1839999999211</v>
      </c>
      <c r="I32" s="140">
        <f>I33-SUM(I7:I31)</f>
        <v>6639.7860000000801</v>
      </c>
      <c r="J32" s="247">
        <f t="shared" si="5"/>
        <v>5.0515419043738991E-2</v>
      </c>
      <c r="K32" s="215">
        <f t="shared" si="6"/>
        <v>4.3755674829344914E-2</v>
      </c>
      <c r="L32" s="52">
        <f t="shared" si="7"/>
        <v>-0.20282875249242385</v>
      </c>
      <c r="N32" s="27">
        <f t="shared" si="0"/>
        <v>7.8656754755751601</v>
      </c>
      <c r="O32" s="152">
        <f t="shared" si="1"/>
        <v>7.3854013494365498</v>
      </c>
      <c r="P32" s="52">
        <f t="shared" si="8"/>
        <v>-6.1059489122069495E-2</v>
      </c>
    </row>
    <row r="33" spans="1:16" ht="26.25" customHeight="1" thickBot="1">
      <c r="A33" s="12" t="s">
        <v>18</v>
      </c>
      <c r="B33" s="17">
        <v>301961.06000000011</v>
      </c>
      <c r="C33" s="145">
        <v>276722.62999999983</v>
      </c>
      <c r="D33" s="243">
        <f>SUM(D7:D32)</f>
        <v>1</v>
      </c>
      <c r="E33" s="244">
        <f>SUM(E7:E32)</f>
        <v>1.0000000000000004</v>
      </c>
      <c r="F33" s="57">
        <f t="shared" si="4"/>
        <v>-8.3581737327323838E-2</v>
      </c>
      <c r="G33" s="1"/>
      <c r="H33" s="17">
        <v>164883.9929999999</v>
      </c>
      <c r="I33" s="145">
        <v>151746.85400000005</v>
      </c>
      <c r="J33" s="243">
        <f>SUM(J7:J32)</f>
        <v>1.0000000000000004</v>
      </c>
      <c r="K33" s="244">
        <f>SUM(K7:K32)</f>
        <v>1.0000000000000004</v>
      </c>
      <c r="L33" s="57">
        <f t="shared" si="7"/>
        <v>-7.9675041591210485E-2</v>
      </c>
      <c r="N33" s="29">
        <f t="shared" si="0"/>
        <v>5.4604389387161323</v>
      </c>
      <c r="O33" s="146">
        <f t="shared" si="1"/>
        <v>5.4837168178114002</v>
      </c>
      <c r="P33" s="57">
        <f t="shared" si="8"/>
        <v>4.2630051093916349E-3</v>
      </c>
    </row>
    <row r="35" spans="1:16" ht="15.75" thickBot="1"/>
    <row r="36" spans="1:16">
      <c r="A36" s="494" t="s">
        <v>2</v>
      </c>
      <c r="B36" s="481" t="s">
        <v>1</v>
      </c>
      <c r="C36" s="479"/>
      <c r="D36" s="481" t="s">
        <v>100</v>
      </c>
      <c r="E36" s="479"/>
      <c r="F36" s="130" t="s">
        <v>0</v>
      </c>
      <c r="H36" s="492" t="s">
        <v>19</v>
      </c>
      <c r="I36" s="493"/>
      <c r="J36" s="481" t="s">
        <v>100</v>
      </c>
      <c r="K36" s="482"/>
      <c r="L36" s="130" t="s">
        <v>0</v>
      </c>
      <c r="N36" s="490" t="s">
        <v>22</v>
      </c>
      <c r="O36" s="479"/>
      <c r="P36" s="130" t="s">
        <v>0</v>
      </c>
    </row>
    <row r="37" spans="1:16">
      <c r="A37" s="495"/>
      <c r="B37" s="484" t="str">
        <f>B5</f>
        <v>jan-ago</v>
      </c>
      <c r="C37" s="486"/>
      <c r="D37" s="484" t="str">
        <f>B5</f>
        <v>jan-ago</v>
      </c>
      <c r="E37" s="486"/>
      <c r="F37" s="131" t="str">
        <f>F5</f>
        <v>2026/2025</v>
      </c>
      <c r="H37" s="487" t="str">
        <f>B5</f>
        <v>jan-ago</v>
      </c>
      <c r="I37" s="486"/>
      <c r="J37" s="484" t="str">
        <f>B5</f>
        <v>jan-ago</v>
      </c>
      <c r="K37" s="485"/>
      <c r="L37" s="131" t="str">
        <f>L5</f>
        <v>2026/2025</v>
      </c>
      <c r="N37" s="487" t="str">
        <f>B5</f>
        <v>jan-ago</v>
      </c>
      <c r="O37" s="485"/>
      <c r="P37" s="131" t="str">
        <f>P5</f>
        <v>2026/2025</v>
      </c>
    </row>
    <row r="38" spans="1:16" ht="19.5" customHeight="1" thickBot="1">
      <c r="A38" s="496"/>
      <c r="B38" s="99">
        <f>B6</f>
        <v>2025</v>
      </c>
      <c r="C38" s="134">
        <f>C6</f>
        <v>2026</v>
      </c>
      <c r="D38" s="99">
        <f>B6</f>
        <v>2025</v>
      </c>
      <c r="E38" s="134">
        <f>C6</f>
        <v>2026</v>
      </c>
      <c r="F38" s="132" t="s">
        <v>1</v>
      </c>
      <c r="H38" s="318">
        <f>B6</f>
        <v>2025</v>
      </c>
      <c r="I38" s="134">
        <f>C6</f>
        <v>2026</v>
      </c>
      <c r="J38" s="176">
        <f>B6</f>
        <v>2025</v>
      </c>
      <c r="K38" s="134">
        <f>C6</f>
        <v>2026</v>
      </c>
      <c r="L38" s="259">
        <v>1000</v>
      </c>
      <c r="N38" s="25">
        <f>B6</f>
        <v>2025</v>
      </c>
      <c r="O38" s="134">
        <f>C6</f>
        <v>2026</v>
      </c>
      <c r="P38" s="132"/>
    </row>
    <row r="39" spans="1:16" ht="20.100000000000001" customHeight="1">
      <c r="A39" s="38" t="s">
        <v>211</v>
      </c>
      <c r="B39" s="39">
        <v>100848.29</v>
      </c>
      <c r="C39" s="147">
        <v>92137.400000000009</v>
      </c>
      <c r="D39" s="247">
        <f t="shared" ref="D39:D61" si="16">B39/$B$62</f>
        <v>0.43381989952930716</v>
      </c>
      <c r="E39" s="246">
        <f t="shared" ref="E39:E61" si="17">C39/$C$62</f>
        <v>0.43276433128438485</v>
      </c>
      <c r="F39" s="52">
        <f>(C39-B39)/B39</f>
        <v>-8.6376179506861106E-2</v>
      </c>
      <c r="H39" s="319">
        <v>43301.755000000005</v>
      </c>
      <c r="I39" s="316">
        <v>39178.782999999996</v>
      </c>
      <c r="J39" s="322">
        <f>H39/$H$62</f>
        <v>0.41159642171243405</v>
      </c>
      <c r="K39" s="246">
        <f t="shared" ref="K39:K61" si="18">I39/$I$62</f>
        <v>0.40267353314543441</v>
      </c>
      <c r="L39" s="52">
        <f>(I39-H39)/H39</f>
        <v>-9.5214893715047072E-2</v>
      </c>
      <c r="N39" s="27">
        <f t="shared" ref="N39:N62" si="19">(H39/B39)*10</f>
        <v>4.293752030897104</v>
      </c>
      <c r="O39" s="151">
        <f t="shared" ref="O39:O62" si="20">(I39/C39)*10</f>
        <v>4.2522127822143876</v>
      </c>
      <c r="P39" s="61">
        <f t="shared" si="8"/>
        <v>-9.6743473735341722E-3</v>
      </c>
    </row>
    <row r="40" spans="1:16" ht="20.100000000000001" customHeight="1">
      <c r="A40" s="38" t="s">
        <v>213</v>
      </c>
      <c r="B40" s="19">
        <v>45203.05</v>
      </c>
      <c r="C40" s="140">
        <v>38713.97</v>
      </c>
      <c r="D40" s="247">
        <f t="shared" si="16"/>
        <v>0.19445032344542729</v>
      </c>
      <c r="E40" s="215">
        <f t="shared" si="17"/>
        <v>0.18183740086451036</v>
      </c>
      <c r="F40" s="52">
        <f t="shared" ref="F40:F62" si="21">(C40-B40)/B40</f>
        <v>-0.14355403009310216</v>
      </c>
      <c r="H40" s="320">
        <v>19594.342999999997</v>
      </c>
      <c r="I40" s="316">
        <v>16914.895999999997</v>
      </c>
      <c r="J40" s="322">
        <f t="shared" ref="J40:J61" si="22">H40/$H$62</f>
        <v>0.18625022160432245</v>
      </c>
      <c r="K40" s="215">
        <f t="shared" si="18"/>
        <v>0.17384871130651441</v>
      </c>
      <c r="L40" s="52">
        <f t="shared" ref="L40:L62" si="23">(I40-H40)/H40</f>
        <v>-0.1367459475421044</v>
      </c>
      <c r="N40" s="27">
        <f t="shared" si="19"/>
        <v>4.3347391381776221</v>
      </c>
      <c r="O40" s="152">
        <f t="shared" si="20"/>
        <v>4.3691969591338724</v>
      </c>
      <c r="P40" s="52">
        <f t="shared" si="8"/>
        <v>7.9492259759688256E-3</v>
      </c>
    </row>
    <row r="41" spans="1:16" ht="20.100000000000001" customHeight="1">
      <c r="A41" s="38" t="s">
        <v>216</v>
      </c>
      <c r="B41" s="19">
        <v>37078.81</v>
      </c>
      <c r="C41" s="140">
        <v>34194.81</v>
      </c>
      <c r="D41" s="247">
        <f t="shared" si="16"/>
        <v>0.15950221494946784</v>
      </c>
      <c r="E41" s="215">
        <f t="shared" si="17"/>
        <v>0.16061115337579088</v>
      </c>
      <c r="F41" s="52">
        <f t="shared" si="21"/>
        <v>-7.7780273962406027E-2</v>
      </c>
      <c r="H41" s="320">
        <v>15510.947</v>
      </c>
      <c r="I41" s="316">
        <v>14507.601999999999</v>
      </c>
      <c r="J41" s="322">
        <f t="shared" si="22"/>
        <v>0.14743629403868766</v>
      </c>
      <c r="K41" s="215">
        <f t="shared" si="18"/>
        <v>0.14910691214701005</v>
      </c>
      <c r="L41" s="52">
        <f t="shared" si="23"/>
        <v>-6.4686250297934816E-2</v>
      </c>
      <c r="N41" s="27">
        <f t="shared" si="19"/>
        <v>4.1832375418736474</v>
      </c>
      <c r="O41" s="152">
        <f t="shared" si="20"/>
        <v>4.2426327270132518</v>
      </c>
      <c r="P41" s="52">
        <f t="shared" si="8"/>
        <v>1.4198377344118414E-2</v>
      </c>
    </row>
    <row r="42" spans="1:16" ht="20.100000000000001" customHeight="1">
      <c r="A42" s="38" t="s">
        <v>214</v>
      </c>
      <c r="B42" s="19">
        <v>16722.14</v>
      </c>
      <c r="C42" s="140">
        <v>15621.11</v>
      </c>
      <c r="D42" s="247">
        <f t="shared" si="16"/>
        <v>7.1933764020341934E-2</v>
      </c>
      <c r="E42" s="215">
        <f t="shared" si="17"/>
        <v>7.3371499771751933E-2</v>
      </c>
      <c r="F42" s="52">
        <f t="shared" si="21"/>
        <v>-6.5842649325983327E-2</v>
      </c>
      <c r="H42" s="320">
        <v>7607.3490000000011</v>
      </c>
      <c r="I42" s="316">
        <v>7381.8060000000005</v>
      </c>
      <c r="J42" s="322">
        <f t="shared" si="22"/>
        <v>7.2310178354610885E-2</v>
      </c>
      <c r="K42" s="215">
        <f t="shared" si="18"/>
        <v>7.5869071865100224E-2</v>
      </c>
      <c r="L42" s="52">
        <f t="shared" si="23"/>
        <v>-2.9648041650251689E-2</v>
      </c>
      <c r="N42" s="27">
        <f t="shared" si="19"/>
        <v>4.5492676176613767</v>
      </c>
      <c r="O42" s="152">
        <f t="shared" si="20"/>
        <v>4.7255323085235297</v>
      </c>
      <c r="P42" s="52">
        <f t="shared" si="8"/>
        <v>3.8745729131838741E-2</v>
      </c>
    </row>
    <row r="43" spans="1:16" ht="20.100000000000001" customHeight="1">
      <c r="A43" s="38" t="s">
        <v>219</v>
      </c>
      <c r="B43" s="19">
        <v>9011.73</v>
      </c>
      <c r="C43" s="140">
        <v>8416.9700000000012</v>
      </c>
      <c r="D43" s="247">
        <f t="shared" si="16"/>
        <v>3.8765831361000203E-2</v>
      </c>
      <c r="E43" s="215">
        <f t="shared" si="17"/>
        <v>3.9534047992354125E-2</v>
      </c>
      <c r="F43" s="52">
        <f t="shared" si="21"/>
        <v>-6.5998426495245469E-2</v>
      </c>
      <c r="H43" s="320">
        <v>6782.6759999999986</v>
      </c>
      <c r="I43" s="316">
        <v>6872.2890000000007</v>
      </c>
      <c r="J43" s="322">
        <f t="shared" si="22"/>
        <v>6.447140932820862E-2</v>
      </c>
      <c r="K43" s="215">
        <f t="shared" si="18"/>
        <v>7.0632334149493742E-2</v>
      </c>
      <c r="L43" s="52">
        <f t="shared" si="23"/>
        <v>1.3212041972814583E-2</v>
      </c>
      <c r="N43" s="27">
        <f t="shared" si="19"/>
        <v>7.5264971320711993</v>
      </c>
      <c r="O43" s="152">
        <f t="shared" si="20"/>
        <v>8.1648015853686058</v>
      </c>
      <c r="P43" s="52">
        <f t="shared" si="8"/>
        <v>8.4807639210745703E-2</v>
      </c>
    </row>
    <row r="44" spans="1:16" ht="20.100000000000001" customHeight="1">
      <c r="A44" s="38" t="s">
        <v>217</v>
      </c>
      <c r="B44" s="19">
        <v>6558.5199999999995</v>
      </c>
      <c r="C44" s="140">
        <v>6475.47</v>
      </c>
      <c r="D44" s="247">
        <f t="shared" si="16"/>
        <v>2.8212838189531537E-2</v>
      </c>
      <c r="E44" s="215">
        <f t="shared" si="17"/>
        <v>3.0414928620756562E-2</v>
      </c>
      <c r="F44" s="52">
        <f t="shared" si="21"/>
        <v>-1.2662917853418039E-2</v>
      </c>
      <c r="H44" s="320">
        <v>3311.2510000000002</v>
      </c>
      <c r="I44" s="316">
        <v>3192.89</v>
      </c>
      <c r="J44" s="322">
        <f t="shared" si="22"/>
        <v>3.1474453240791712E-2</v>
      </c>
      <c r="K44" s="215">
        <f t="shared" si="18"/>
        <v>3.281603456760579E-2</v>
      </c>
      <c r="L44" s="52">
        <f t="shared" si="23"/>
        <v>-3.5745100567731149E-2</v>
      </c>
      <c r="N44" s="27">
        <f t="shared" si="19"/>
        <v>5.0487777730341605</v>
      </c>
      <c r="O44" s="152">
        <f t="shared" si="20"/>
        <v>4.9307463396479321</v>
      </c>
      <c r="P44" s="52">
        <f t="shared" si="8"/>
        <v>-2.3378219183391623E-2</v>
      </c>
    </row>
    <row r="45" spans="1:16" ht="20.100000000000001" customHeight="1">
      <c r="A45" s="38" t="s">
        <v>215</v>
      </c>
      <c r="B45" s="19">
        <v>4769.59</v>
      </c>
      <c r="C45" s="140">
        <v>5605.59</v>
      </c>
      <c r="D45" s="247">
        <f t="shared" si="16"/>
        <v>2.0517383632345062E-2</v>
      </c>
      <c r="E45" s="215">
        <f t="shared" si="17"/>
        <v>2.6329149811091204E-2</v>
      </c>
      <c r="F45" s="52">
        <f t="shared" si="21"/>
        <v>0.17527712025561945</v>
      </c>
      <c r="H45" s="320">
        <v>1802.4059999999999</v>
      </c>
      <c r="I45" s="316">
        <v>2106.0350000000003</v>
      </c>
      <c r="J45" s="322">
        <f t="shared" si="22"/>
        <v>1.7132420154172073E-2</v>
      </c>
      <c r="K45" s="215">
        <f t="shared" si="18"/>
        <v>2.1645505282232608E-2</v>
      </c>
      <c r="L45" s="52">
        <f t="shared" si="23"/>
        <v>0.16845760611094301</v>
      </c>
      <c r="N45" s="27">
        <f t="shared" si="19"/>
        <v>3.7789537465484453</v>
      </c>
      <c r="O45" s="152">
        <f t="shared" si="20"/>
        <v>3.7570264682219001</v>
      </c>
      <c r="P45" s="52">
        <f t="shared" si="8"/>
        <v>-5.8024733291781429E-3</v>
      </c>
    </row>
    <row r="46" spans="1:16" ht="20.100000000000001" customHeight="1">
      <c r="A46" s="38" t="s">
        <v>221</v>
      </c>
      <c r="B46" s="19">
        <v>3615.07</v>
      </c>
      <c r="C46" s="140">
        <v>3210.8099999999995</v>
      </c>
      <c r="D46" s="247">
        <f t="shared" si="16"/>
        <v>1.5550975670399692E-2</v>
      </c>
      <c r="E46" s="215">
        <f t="shared" si="17"/>
        <v>1.5080999057182159E-2</v>
      </c>
      <c r="F46" s="52">
        <f t="shared" si="21"/>
        <v>-0.11182632701441483</v>
      </c>
      <c r="H46" s="320">
        <v>2046.0400000000002</v>
      </c>
      <c r="I46" s="316">
        <v>1829.9479999999996</v>
      </c>
      <c r="J46" s="322">
        <f t="shared" si="22"/>
        <v>1.9448235820476757E-2</v>
      </c>
      <c r="K46" s="215">
        <f t="shared" si="18"/>
        <v>1.8807925366962554E-2</v>
      </c>
      <c r="L46" s="52">
        <f t="shared" si="23"/>
        <v>-0.10561474848976586</v>
      </c>
      <c r="N46" s="27">
        <f t="shared" si="19"/>
        <v>5.6597520933204617</v>
      </c>
      <c r="O46" s="152">
        <f t="shared" si="20"/>
        <v>5.699334435858864</v>
      </c>
      <c r="P46" s="52">
        <f t="shared" si="8"/>
        <v>6.9936530586059923E-3</v>
      </c>
    </row>
    <row r="47" spans="1:16" ht="20.100000000000001" customHeight="1">
      <c r="A47" s="38" t="s">
        <v>228</v>
      </c>
      <c r="B47" s="19">
        <v>1574.4399999999998</v>
      </c>
      <c r="C47" s="140">
        <v>1718.06</v>
      </c>
      <c r="D47" s="247">
        <f t="shared" si="16"/>
        <v>6.7727812005034726E-3</v>
      </c>
      <c r="E47" s="215">
        <f t="shared" si="17"/>
        <v>8.0696339055199105E-3</v>
      </c>
      <c r="F47" s="52">
        <f t="shared" si="21"/>
        <v>9.1219735270953561E-2</v>
      </c>
      <c r="H47" s="320">
        <v>852.26099999999997</v>
      </c>
      <c r="I47" s="316">
        <v>937.77499999999998</v>
      </c>
      <c r="J47" s="322">
        <f t="shared" si="22"/>
        <v>8.1010014020230989E-3</v>
      </c>
      <c r="K47" s="215">
        <f t="shared" si="18"/>
        <v>9.6383078704986771E-3</v>
      </c>
      <c r="L47" s="52">
        <f t="shared" si="23"/>
        <v>0.10033780731489533</v>
      </c>
      <c r="N47" s="27">
        <f t="shared" si="19"/>
        <v>5.4131056121541636</v>
      </c>
      <c r="O47" s="152">
        <f t="shared" si="20"/>
        <v>5.4583367286357865</v>
      </c>
      <c r="P47" s="52">
        <f t="shared" si="8"/>
        <v>8.3558533164519097E-3</v>
      </c>
    </row>
    <row r="48" spans="1:16" ht="20.100000000000001" customHeight="1">
      <c r="A48" s="38" t="s">
        <v>218</v>
      </c>
      <c r="B48" s="19">
        <v>1532.3999999999999</v>
      </c>
      <c r="C48" s="140">
        <v>1518.2400000000002</v>
      </c>
      <c r="D48" s="247">
        <f t="shared" si="16"/>
        <v>6.5919373946619246E-3</v>
      </c>
      <c r="E48" s="215">
        <f t="shared" si="17"/>
        <v>7.1310902882999148E-3</v>
      </c>
      <c r="F48" s="52">
        <f t="shared" si="21"/>
        <v>-9.2404072043850358E-3</v>
      </c>
      <c r="H48" s="320">
        <v>875.96900000000016</v>
      </c>
      <c r="I48" s="316">
        <v>874.73800000000006</v>
      </c>
      <c r="J48" s="322">
        <f t="shared" si="22"/>
        <v>8.3263531912510045E-3</v>
      </c>
      <c r="K48" s="215">
        <f t="shared" si="18"/>
        <v>8.990423235876701E-3</v>
      </c>
      <c r="L48" s="52">
        <f t="shared" si="23"/>
        <v>-1.4053008725195845E-3</v>
      </c>
      <c r="N48" s="27">
        <f t="shared" si="19"/>
        <v>5.7163208039676334</v>
      </c>
      <c r="O48" s="152">
        <f t="shared" si="20"/>
        <v>5.7615265043734842</v>
      </c>
      <c r="P48" s="52">
        <f t="shared" si="8"/>
        <v>7.9081811458996572E-3</v>
      </c>
    </row>
    <row r="49" spans="1:16" ht="20.100000000000001" customHeight="1">
      <c r="A49" s="38" t="s">
        <v>230</v>
      </c>
      <c r="B49" s="19">
        <v>820.81</v>
      </c>
      <c r="C49" s="140">
        <v>1101.69</v>
      </c>
      <c r="D49" s="247">
        <f t="shared" si="16"/>
        <v>3.530884973187454E-3</v>
      </c>
      <c r="E49" s="215">
        <f t="shared" si="17"/>
        <v>5.1745777082128856E-3</v>
      </c>
      <c r="F49" s="52">
        <f t="shared" si="21"/>
        <v>0.34219855995906501</v>
      </c>
      <c r="H49" s="320">
        <v>499.10500000000002</v>
      </c>
      <c r="I49" s="316">
        <v>716.27599999999995</v>
      </c>
      <c r="J49" s="322">
        <f t="shared" si="22"/>
        <v>4.7441456370252051E-3</v>
      </c>
      <c r="K49" s="215">
        <f t="shared" si="18"/>
        <v>7.3617750614479059E-3</v>
      </c>
      <c r="L49" s="52">
        <f t="shared" si="23"/>
        <v>0.43512086635076774</v>
      </c>
      <c r="N49" s="27">
        <f t="shared" si="19"/>
        <v>6.0806398557522456</v>
      </c>
      <c r="O49" s="152">
        <f t="shared" si="20"/>
        <v>6.5016111610344094</v>
      </c>
      <c r="P49" s="52">
        <f t="shared" si="8"/>
        <v>6.9231415651747188E-2</v>
      </c>
    </row>
    <row r="50" spans="1:16" ht="20.100000000000001" customHeight="1">
      <c r="A50" s="38" t="s">
        <v>220</v>
      </c>
      <c r="B50" s="19">
        <v>1316.25</v>
      </c>
      <c r="C50" s="140">
        <v>1167.6300000000001</v>
      </c>
      <c r="D50" s="247">
        <f t="shared" si="16"/>
        <v>5.6621232026388404E-3</v>
      </c>
      <c r="E50" s="215">
        <f t="shared" si="17"/>
        <v>5.4842942837282829E-3</v>
      </c>
      <c r="F50" s="52">
        <f t="shared" si="21"/>
        <v>-0.11291168091168083</v>
      </c>
      <c r="H50" s="320">
        <v>736.12800000000004</v>
      </c>
      <c r="I50" s="316">
        <v>673.78300000000002</v>
      </c>
      <c r="J50" s="322">
        <f t="shared" si="22"/>
        <v>6.9971217268752876E-3</v>
      </c>
      <c r="K50" s="215">
        <f t="shared" si="18"/>
        <v>6.9250385134048253E-3</v>
      </c>
      <c r="L50" s="52">
        <f t="shared" si="23"/>
        <v>-8.469315119109723E-2</v>
      </c>
      <c r="N50" s="27">
        <f t="shared" si="19"/>
        <v>5.5926153846153852</v>
      </c>
      <c r="O50" s="152">
        <f t="shared" si="20"/>
        <v>5.7705180579464379</v>
      </c>
      <c r="P50" s="52">
        <f t="shared" si="8"/>
        <v>3.1810282148213097E-2</v>
      </c>
    </row>
    <row r="51" spans="1:16" ht="20.100000000000001" customHeight="1">
      <c r="A51" s="38" t="s">
        <v>225</v>
      </c>
      <c r="B51" s="19">
        <v>939.35</v>
      </c>
      <c r="C51" s="140">
        <v>857.36000000000013</v>
      </c>
      <c r="D51" s="247">
        <f t="shared" si="16"/>
        <v>4.0408094437977549E-3</v>
      </c>
      <c r="E51" s="215">
        <f t="shared" si="17"/>
        <v>4.0269730540473279E-3</v>
      </c>
      <c r="F51" s="52">
        <f t="shared" si="21"/>
        <v>-8.7283760046840783E-2</v>
      </c>
      <c r="H51" s="320">
        <v>652.15400000000011</v>
      </c>
      <c r="I51" s="316">
        <v>665.327</v>
      </c>
      <c r="J51" s="322">
        <f t="shared" si="22"/>
        <v>6.1989231800293251E-3</v>
      </c>
      <c r="K51" s="215">
        <f t="shared" si="18"/>
        <v>6.8381290400738697E-3</v>
      </c>
      <c r="L51" s="52">
        <f t="shared" si="23"/>
        <v>2.0199216749417909E-2</v>
      </c>
      <c r="N51" s="27">
        <f t="shared" si="19"/>
        <v>6.9426092510778741</v>
      </c>
      <c r="O51" s="152">
        <f t="shared" si="20"/>
        <v>7.7601824204534839</v>
      </c>
      <c r="P51" s="52">
        <f t="shared" si="8"/>
        <v>0.11776165700938414</v>
      </c>
    </row>
    <row r="52" spans="1:16" ht="20.100000000000001" customHeight="1">
      <c r="A52" s="38" t="s">
        <v>222</v>
      </c>
      <c r="B52" s="19">
        <v>386.43</v>
      </c>
      <c r="C52" s="140">
        <v>361.99</v>
      </c>
      <c r="D52" s="247">
        <f t="shared" si="16"/>
        <v>1.6623090364260035E-3</v>
      </c>
      <c r="E52" s="215">
        <f t="shared" si="17"/>
        <v>1.7002472425055892E-3</v>
      </c>
      <c r="F52" s="52">
        <f t="shared" si="21"/>
        <v>-6.3245607225111911E-2</v>
      </c>
      <c r="H52" s="320">
        <v>345.57299999999998</v>
      </c>
      <c r="I52" s="316">
        <v>288.892</v>
      </c>
      <c r="J52" s="322">
        <f t="shared" si="22"/>
        <v>3.2847770313335091E-3</v>
      </c>
      <c r="K52" s="215">
        <f t="shared" si="18"/>
        <v>2.9691877447405868E-3</v>
      </c>
      <c r="L52" s="52">
        <f t="shared" si="23"/>
        <v>-0.16402033723699475</v>
      </c>
      <c r="N52" s="27">
        <f t="shared" si="19"/>
        <v>8.9427063116217678</v>
      </c>
      <c r="O52" s="152">
        <f t="shared" si="20"/>
        <v>7.9806624492389293</v>
      </c>
      <c r="P52" s="52">
        <f t="shared" si="8"/>
        <v>-0.1075786041561697</v>
      </c>
    </row>
    <row r="53" spans="1:16" ht="20.100000000000001" customHeight="1">
      <c r="A53" s="38" t="s">
        <v>226</v>
      </c>
      <c r="B53" s="19">
        <v>877.76</v>
      </c>
      <c r="C53" s="140">
        <v>471.39</v>
      </c>
      <c r="D53" s="247">
        <f t="shared" si="16"/>
        <v>3.7758672458486375E-3</v>
      </c>
      <c r="E53" s="215">
        <f t="shared" si="17"/>
        <v>2.2140930623627993E-3</v>
      </c>
      <c r="F53" s="52">
        <f t="shared" si="21"/>
        <v>-0.46296254101348888</v>
      </c>
      <c r="H53" s="320">
        <v>481.54</v>
      </c>
      <c r="I53" s="316">
        <v>280.47499999999997</v>
      </c>
      <c r="J53" s="322">
        <f t="shared" si="22"/>
        <v>4.5771849411508948E-3</v>
      </c>
      <c r="K53" s="215">
        <f t="shared" si="18"/>
        <v>2.8826791074384752E-3</v>
      </c>
      <c r="L53" s="52">
        <f t="shared" si="23"/>
        <v>-0.41754579058852859</v>
      </c>
      <c r="N53" s="27">
        <f t="shared" si="19"/>
        <v>5.4860098432373317</v>
      </c>
      <c r="O53" s="152">
        <f t="shared" si="20"/>
        <v>5.9499565115933715</v>
      </c>
      <c r="P53" s="52">
        <f t="shared" si="8"/>
        <v>8.4569055035136745E-2</v>
      </c>
    </row>
    <row r="54" spans="1:16" ht="20.100000000000001" customHeight="1">
      <c r="A54" s="38" t="s">
        <v>231</v>
      </c>
      <c r="B54" s="19">
        <v>152.93</v>
      </c>
      <c r="C54" s="140">
        <v>211.95</v>
      </c>
      <c r="D54" s="247">
        <f t="shared" si="16"/>
        <v>6.5786020997497276E-4</v>
      </c>
      <c r="E54" s="215">
        <f t="shared" si="17"/>
        <v>9.955175641566331E-4</v>
      </c>
      <c r="F54" s="52">
        <f t="shared" si="21"/>
        <v>0.3859282024455632</v>
      </c>
      <c r="H54" s="320">
        <v>123.99299999999999</v>
      </c>
      <c r="I54" s="316">
        <v>178.93899999999999</v>
      </c>
      <c r="J54" s="322">
        <f t="shared" si="22"/>
        <v>1.1785913785108671E-3</v>
      </c>
      <c r="K54" s="215">
        <f t="shared" si="18"/>
        <v>1.839107645265829E-3</v>
      </c>
      <c r="L54" s="52">
        <f t="shared" si="23"/>
        <v>0.44313791907607686</v>
      </c>
      <c r="N54" s="27">
        <f t="shared" si="19"/>
        <v>8.1078271104426864</v>
      </c>
      <c r="O54" s="152">
        <f t="shared" si="20"/>
        <v>8.4425100259495167</v>
      </c>
      <c r="P54" s="52">
        <f t="shared" si="8"/>
        <v>4.1278990159492511E-2</v>
      </c>
    </row>
    <row r="55" spans="1:16" ht="20.100000000000001" customHeight="1">
      <c r="A55" s="38" t="s">
        <v>234</v>
      </c>
      <c r="B55" s="19">
        <v>191.23000000000002</v>
      </c>
      <c r="C55" s="140">
        <v>313.82</v>
      </c>
      <c r="D55" s="247">
        <f t="shared" si="16"/>
        <v>8.2261562776115909E-4</v>
      </c>
      <c r="E55" s="215">
        <f t="shared" si="17"/>
        <v>1.4739953856269621E-3</v>
      </c>
      <c r="F55" s="52">
        <f t="shared" si="21"/>
        <v>0.64106050305914319</v>
      </c>
      <c r="H55" s="320">
        <v>101.895</v>
      </c>
      <c r="I55" s="316">
        <v>157.20400000000001</v>
      </c>
      <c r="J55" s="322">
        <f t="shared" si="22"/>
        <v>9.6854313157488563E-4</v>
      </c>
      <c r="K55" s="215">
        <f t="shared" si="18"/>
        <v>1.6157186430368416E-3</v>
      </c>
      <c r="L55" s="52">
        <f t="shared" si="23"/>
        <v>0.54280386672555092</v>
      </c>
      <c r="N55" s="27">
        <f t="shared" si="19"/>
        <v>5.3284003555927404</v>
      </c>
      <c r="O55" s="152">
        <f t="shared" si="20"/>
        <v>5.009368427761137</v>
      </c>
      <c r="P55" s="52">
        <f t="shared" si="8"/>
        <v>-5.9873865802284244E-2</v>
      </c>
    </row>
    <row r="56" spans="1:16" ht="20.100000000000001" customHeight="1">
      <c r="A56" s="38" t="s">
        <v>243</v>
      </c>
      <c r="B56" s="19">
        <v>214.71000000000004</v>
      </c>
      <c r="C56" s="140">
        <v>243.29999999999998</v>
      </c>
      <c r="D56" s="247">
        <f t="shared" si="16"/>
        <v>9.2361973245096726E-4</v>
      </c>
      <c r="E56" s="215">
        <f t="shared" si="17"/>
        <v>1.1427668004685484E-3</v>
      </c>
      <c r="F56" s="52">
        <f t="shared" si="21"/>
        <v>0.13315635042615595</v>
      </c>
      <c r="H56" s="320">
        <v>126.33599999999998</v>
      </c>
      <c r="I56" s="316">
        <v>135.27699999999999</v>
      </c>
      <c r="J56" s="322">
        <f t="shared" si="22"/>
        <v>1.200862309933213E-3</v>
      </c>
      <c r="K56" s="215">
        <f t="shared" si="18"/>
        <v>1.3903562942043127E-3</v>
      </c>
      <c r="L56" s="52">
        <f t="shared" si="23"/>
        <v>7.0771593211752817E-2</v>
      </c>
      <c r="N56" s="27">
        <f t="shared" ref="N56" si="24">(H56/B56)*10</f>
        <v>5.8840296213497254</v>
      </c>
      <c r="O56" s="152">
        <f t="shared" ref="O56" si="25">(I56/C56)*10</f>
        <v>5.5600904233456641</v>
      </c>
      <c r="P56" s="52">
        <f t="shared" ref="P56" si="26">(O56-N56)/N56</f>
        <v>-5.5053971317322092E-2</v>
      </c>
    </row>
    <row r="57" spans="1:16" ht="20.100000000000001" customHeight="1">
      <c r="A57" s="38" t="s">
        <v>227</v>
      </c>
      <c r="B57" s="19">
        <v>27.08</v>
      </c>
      <c r="C57" s="140">
        <v>160.94999999999999</v>
      </c>
      <c r="D57" s="247">
        <f t="shared" si="16"/>
        <v>1.1649025362010241E-4</v>
      </c>
      <c r="E57" s="215">
        <f t="shared" si="17"/>
        <v>7.5597335197456989E-4</v>
      </c>
      <c r="F57" s="52">
        <f t="shared" si="21"/>
        <v>4.9435007385524381</v>
      </c>
      <c r="H57" s="320">
        <v>29.230999999999998</v>
      </c>
      <c r="I57" s="316">
        <v>89.698999999999998</v>
      </c>
      <c r="J57" s="322">
        <f t="shared" si="22"/>
        <v>2.7784959300324334E-4</v>
      </c>
      <c r="K57" s="215">
        <f t="shared" si="18"/>
        <v>9.2191258849495968E-4</v>
      </c>
      <c r="L57" s="52">
        <f t="shared" si="23"/>
        <v>2.0686257740070477</v>
      </c>
      <c r="N57" s="27">
        <f t="shared" ref="N57:N60" si="27">(H57/B57)*10</f>
        <v>10.794313146233383</v>
      </c>
      <c r="O57" s="152">
        <f t="shared" ref="O57:O60" si="28">(I57/C57)*10</f>
        <v>5.5730972351662009</v>
      </c>
      <c r="P57" s="52">
        <f t="shared" ref="P57:P60" si="29">(O57-N57)/N57</f>
        <v>-0.4837006153456922</v>
      </c>
    </row>
    <row r="58" spans="1:16" ht="20.100000000000001" customHeight="1">
      <c r="A58" s="38" t="s">
        <v>250</v>
      </c>
      <c r="B58" s="19">
        <v>144.47</v>
      </c>
      <c r="C58" s="140">
        <v>111.11999999999999</v>
      </c>
      <c r="D58" s="247">
        <f t="shared" si="16"/>
        <v>6.2146775998878122E-4</v>
      </c>
      <c r="E58" s="215">
        <f t="shared" si="17"/>
        <v>5.219245658366835E-4</v>
      </c>
      <c r="F58" s="52">
        <f t="shared" si="21"/>
        <v>-0.23084377379386731</v>
      </c>
      <c r="H58" s="320">
        <v>83.439000000000007</v>
      </c>
      <c r="I58" s="316">
        <v>75.059999999999988</v>
      </c>
      <c r="J58" s="322">
        <f t="shared" si="22"/>
        <v>7.9311320825827458E-4</v>
      </c>
      <c r="K58" s="215">
        <f t="shared" si="18"/>
        <v>7.7145518782184487E-4</v>
      </c>
      <c r="L58" s="52">
        <f t="shared" si="23"/>
        <v>-0.10042066659475807</v>
      </c>
      <c r="N58" s="27">
        <f t="shared" ref="N58:N59" si="30">(H58/B58)*10</f>
        <v>5.7755243303107919</v>
      </c>
      <c r="O58" s="152">
        <f t="shared" ref="O58:O59" si="31">(I58/C58)*10</f>
        <v>6.754859611231101</v>
      </c>
      <c r="P58" s="52">
        <f t="shared" ref="P58:P59" si="32">(O58-N58)/N58</f>
        <v>0.16956647135578931</v>
      </c>
    </row>
    <row r="59" spans="1:16" ht="20.100000000000001" customHeight="1">
      <c r="A59" s="38" t="s">
        <v>229</v>
      </c>
      <c r="B59" s="19">
        <v>139.43</v>
      </c>
      <c r="C59" s="140">
        <v>110.80000000000001</v>
      </c>
      <c r="D59" s="247">
        <f t="shared" si="16"/>
        <v>5.997871514863693E-4</v>
      </c>
      <c r="E59" s="215">
        <f t="shared" si="17"/>
        <v>5.2042154332887448E-4</v>
      </c>
      <c r="F59" s="52">
        <f t="shared" ref="F59:F60" si="33">(C59-B59)/B59</f>
        <v>-0.20533601090152762</v>
      </c>
      <c r="H59" s="320">
        <v>100.99900000000001</v>
      </c>
      <c r="I59" s="316">
        <v>73.706999999999994</v>
      </c>
      <c r="J59" s="322">
        <f t="shared" si="22"/>
        <v>9.6002637760372823E-4</v>
      </c>
      <c r="K59" s="215">
        <f t="shared" si="18"/>
        <v>7.5754926097501638E-4</v>
      </c>
      <c r="L59" s="52">
        <f t="shared" ref="L59:L60" si="34">(I59-H59)/H59</f>
        <v>-0.27022049723264602</v>
      </c>
      <c r="N59" s="27">
        <f t="shared" si="30"/>
        <v>7.2437065194004155</v>
      </c>
      <c r="O59" s="152">
        <f t="shared" si="31"/>
        <v>6.6522563176895302</v>
      </c>
      <c r="P59" s="52">
        <f t="shared" si="32"/>
        <v>-8.1650215967038045E-2</v>
      </c>
    </row>
    <row r="60" spans="1:16" ht="20.100000000000001" customHeight="1">
      <c r="A60" s="38" t="s">
        <v>247</v>
      </c>
      <c r="B60" s="19">
        <v>94.800000000000011</v>
      </c>
      <c r="C60" s="140">
        <v>68.010000000000005</v>
      </c>
      <c r="D60" s="247">
        <f t="shared" si="16"/>
        <v>4.078019218310824E-4</v>
      </c>
      <c r="E60" s="215">
        <f t="shared" si="17"/>
        <v>3.1943925236278662E-4</v>
      </c>
      <c r="F60" s="52">
        <f t="shared" si="33"/>
        <v>-0.28259493670886077</v>
      </c>
      <c r="H60" s="320">
        <v>69.084000000000003</v>
      </c>
      <c r="I60" s="316">
        <v>57.640999999999998</v>
      </c>
      <c r="J60" s="322">
        <f t="shared" si="22"/>
        <v>6.5666454391009768E-4</v>
      </c>
      <c r="K60" s="215">
        <f t="shared" si="18"/>
        <v>5.9242537278495822E-4</v>
      </c>
      <c r="L60" s="52">
        <f t="shared" si="34"/>
        <v>-0.16563893231428412</v>
      </c>
      <c r="N60" s="27">
        <f t="shared" si="27"/>
        <v>7.2873417721518985</v>
      </c>
      <c r="O60" s="152">
        <f t="shared" si="28"/>
        <v>8.4753712689310383</v>
      </c>
      <c r="P60" s="52">
        <f t="shared" si="29"/>
        <v>0.16302645517726602</v>
      </c>
    </row>
    <row r="61" spans="1:16" ht="20.100000000000001" customHeight="1" thickBot="1">
      <c r="A61" s="8" t="s">
        <v>17</v>
      </c>
      <c r="B61" s="19">
        <f>B62-SUM(B39:B60)</f>
        <v>246.51000000000931</v>
      </c>
      <c r="C61" s="140">
        <f>C62-SUM(C39:C60)</f>
        <v>111.89000000004307</v>
      </c>
      <c r="D61" s="247">
        <f t="shared" si="16"/>
        <v>1.0604140480019399E-3</v>
      </c>
      <c r="E61" s="215">
        <f t="shared" si="17"/>
        <v>5.2554121374630129E-4</v>
      </c>
      <c r="F61" s="52">
        <f t="shared" ref="F61" si="35">(C61-B61)/B61</f>
        <v>-0.54610360634441257</v>
      </c>
      <c r="H61" s="321">
        <f>H62-SUM(H39:H60)</f>
        <v>169.92699999999604</v>
      </c>
      <c r="I61" s="317">
        <f>I62-SUM(I39:I60)</f>
        <v>107.60100000000966</v>
      </c>
      <c r="J61" s="322">
        <f t="shared" si="22"/>
        <v>1.6152080938134526E-3</v>
      </c>
      <c r="K61" s="215">
        <f t="shared" si="18"/>
        <v>1.1059066035814789E-3</v>
      </c>
      <c r="L61" s="52">
        <f t="shared" ref="L61" si="36">(I61-H61)/H61</f>
        <v>-0.36678102950083169</v>
      </c>
      <c r="N61" s="27">
        <f t="shared" si="19"/>
        <v>6.8933106162017612</v>
      </c>
      <c r="O61" s="152">
        <f t="shared" si="20"/>
        <v>9.6166770935712069</v>
      </c>
      <c r="P61" s="52">
        <f t="shared" ref="P61" si="37">(O61-N61)/N61</f>
        <v>0.39507380836263989</v>
      </c>
    </row>
    <row r="62" spans="1:16" ht="26.25" customHeight="1" thickBot="1">
      <c r="A62" s="12" t="s">
        <v>18</v>
      </c>
      <c r="B62" s="17">
        <v>232465.79999999996</v>
      </c>
      <c r="C62" s="145">
        <v>212904.33000000002</v>
      </c>
      <c r="D62" s="253">
        <f>SUM(D39:D61)</f>
        <v>1</v>
      </c>
      <c r="E62" s="254">
        <f>SUM(E39:E61)</f>
        <v>1.0000000000000002</v>
      </c>
      <c r="F62" s="57">
        <f t="shared" si="21"/>
        <v>-8.4147732698745134E-2</v>
      </c>
      <c r="G62" s="1"/>
      <c r="H62" s="17">
        <v>105204.40099999997</v>
      </c>
      <c r="I62" s="145">
        <v>97296.642999999996</v>
      </c>
      <c r="J62" s="253">
        <f>SUM(J39:J61)</f>
        <v>1.0000000000000002</v>
      </c>
      <c r="K62" s="254">
        <f>SUM(K39:K61)</f>
        <v>1.0000000000000002</v>
      </c>
      <c r="L62" s="57">
        <f t="shared" si="23"/>
        <v>-7.5165657756085455E-2</v>
      </c>
      <c r="M62" s="1"/>
      <c r="N62" s="29">
        <f t="shared" si="19"/>
        <v>4.5255861722455517</v>
      </c>
      <c r="O62" s="146">
        <f t="shared" si="20"/>
        <v>4.569970136351853</v>
      </c>
      <c r="P62" s="57">
        <v>0</v>
      </c>
    </row>
    <row r="64" spans="1:16" ht="15.75" thickBot="1"/>
    <row r="65" spans="1:16">
      <c r="A65" s="494" t="s">
        <v>15</v>
      </c>
      <c r="B65" s="481" t="s">
        <v>1</v>
      </c>
      <c r="C65" s="479"/>
      <c r="D65" s="481" t="s">
        <v>100</v>
      </c>
      <c r="E65" s="479"/>
      <c r="F65" s="130" t="s">
        <v>0</v>
      </c>
      <c r="H65" s="492" t="s">
        <v>19</v>
      </c>
      <c r="I65" s="493"/>
      <c r="J65" s="481" t="s">
        <v>100</v>
      </c>
      <c r="K65" s="482"/>
      <c r="L65" s="130" t="s">
        <v>0</v>
      </c>
      <c r="N65" s="490" t="s">
        <v>22</v>
      </c>
      <c r="O65" s="479"/>
      <c r="P65" s="130" t="s">
        <v>0</v>
      </c>
    </row>
    <row r="66" spans="1:16">
      <c r="A66" s="495"/>
      <c r="B66" s="484" t="str">
        <f>B5</f>
        <v>jan-ago</v>
      </c>
      <c r="C66" s="486"/>
      <c r="D66" s="484" t="str">
        <f>B5</f>
        <v>jan-ago</v>
      </c>
      <c r="E66" s="486"/>
      <c r="F66" s="131" t="str">
        <f>F37</f>
        <v>2026/2025</v>
      </c>
      <c r="H66" s="487" t="str">
        <f>B5</f>
        <v>jan-ago</v>
      </c>
      <c r="I66" s="486"/>
      <c r="J66" s="484" t="str">
        <f>B5</f>
        <v>jan-ago</v>
      </c>
      <c r="K66" s="485"/>
      <c r="L66" s="131" t="str">
        <f>L37</f>
        <v>2026/2025</v>
      </c>
      <c r="N66" s="487" t="str">
        <f>B5</f>
        <v>jan-ago</v>
      </c>
      <c r="O66" s="485"/>
      <c r="P66" s="131" t="str">
        <f>P37</f>
        <v>2026/2025</v>
      </c>
    </row>
    <row r="67" spans="1:16" ht="19.5" customHeight="1" thickBot="1">
      <c r="A67" s="496"/>
      <c r="B67" s="99">
        <f>B6</f>
        <v>2025</v>
      </c>
      <c r="C67" s="134">
        <f>C6</f>
        <v>2026</v>
      </c>
      <c r="D67" s="99">
        <f>B6</f>
        <v>2025</v>
      </c>
      <c r="E67" s="134">
        <f>C6</f>
        <v>2026</v>
      </c>
      <c r="F67" s="132" t="s">
        <v>1</v>
      </c>
      <c r="H67" s="25">
        <f>B6</f>
        <v>2025</v>
      </c>
      <c r="I67" s="134">
        <f>C6</f>
        <v>2026</v>
      </c>
      <c r="J67" s="99">
        <f>B6</f>
        <v>2025</v>
      </c>
      <c r="K67" s="134">
        <f>C6</f>
        <v>2026</v>
      </c>
      <c r="L67" s="259">
        <v>1000</v>
      </c>
      <c r="N67" s="25">
        <f>B6</f>
        <v>2025</v>
      </c>
      <c r="O67" s="134">
        <f>C6</f>
        <v>2026</v>
      </c>
      <c r="P67" s="132"/>
    </row>
    <row r="68" spans="1:16" ht="20.100000000000001" customHeight="1">
      <c r="A68" s="302" t="s">
        <v>165</v>
      </c>
      <c r="B68" s="115">
        <v>19237.030000000002</v>
      </c>
      <c r="C68" s="147">
        <v>16232.630000000001</v>
      </c>
      <c r="D68" s="247">
        <f>B68/$B$96</f>
        <v>0.27681067744764193</v>
      </c>
      <c r="E68" s="246">
        <f>C68/$C$96</f>
        <v>0.2543569791110073</v>
      </c>
      <c r="F68" s="61">
        <f t="shared" ref="F68:F94" si="38">(C68-B68)/B68</f>
        <v>-0.15617795470506626</v>
      </c>
      <c r="H68" s="19">
        <v>19882.025000000001</v>
      </c>
      <c r="I68" s="147">
        <v>17583.674999999999</v>
      </c>
      <c r="J68" s="245">
        <f>H68/$H$96</f>
        <v>0.33314612807674687</v>
      </c>
      <c r="K68" s="246">
        <f>I68/$I$96</f>
        <v>0.32293125549136986</v>
      </c>
      <c r="L68" s="61">
        <f t="shared" ref="L68:L91" si="39">(I68-H68)/H68</f>
        <v>-0.11559939191304719</v>
      </c>
      <c r="N68" s="41">
        <f t="shared" ref="N68:N96" si="40">(H68/B68)*10</f>
        <v>10.335288243559425</v>
      </c>
      <c r="O68" s="149">
        <f t="shared" ref="O68:O96" si="41">(I68/C68)*10</f>
        <v>10.832301974479797</v>
      </c>
      <c r="P68" s="61">
        <f t="shared" si="8"/>
        <v>4.808900528053419E-2</v>
      </c>
    </row>
    <row r="69" spans="1:16" ht="20.100000000000001" customHeight="1">
      <c r="A69" s="303" t="s">
        <v>212</v>
      </c>
      <c r="B69" s="117">
        <v>21771.639999999996</v>
      </c>
      <c r="C69" s="140">
        <v>19873.250000000004</v>
      </c>
      <c r="D69" s="247">
        <f t="shared" ref="D69:D95" si="42">B69/$B$96</f>
        <v>0.31328237350288363</v>
      </c>
      <c r="E69" s="215">
        <f t="shared" ref="E69:E95" si="43">C69/$C$96</f>
        <v>0.31140362560582152</v>
      </c>
      <c r="F69" s="52">
        <f t="shared" si="38"/>
        <v>-8.7195544295238778E-2</v>
      </c>
      <c r="H69" s="19">
        <v>13501.305</v>
      </c>
      <c r="I69" s="140">
        <v>12857.998999999998</v>
      </c>
      <c r="J69" s="214">
        <f t="shared" ref="J69:J96" si="44">H69/$H$96</f>
        <v>0.22622984754989608</v>
      </c>
      <c r="K69" s="215">
        <f t="shared" ref="K69:K96" si="45">I69/$I$96</f>
        <v>0.23614231724464754</v>
      </c>
      <c r="L69" s="52">
        <f t="shared" si="39"/>
        <v>-4.7647690352895684E-2</v>
      </c>
      <c r="N69" s="40">
        <f t="shared" si="40"/>
        <v>6.2013265881669932</v>
      </c>
      <c r="O69" s="143">
        <f t="shared" si="41"/>
        <v>6.470003144930998</v>
      </c>
      <c r="P69" s="52">
        <f t="shared" si="8"/>
        <v>4.3325658299738258E-2</v>
      </c>
    </row>
    <row r="70" spans="1:16" ht="20.100000000000001" customHeight="1">
      <c r="A70" s="303" t="s">
        <v>168</v>
      </c>
      <c r="B70" s="117">
        <v>6073.9</v>
      </c>
      <c r="C70" s="140">
        <v>5422.8499999999995</v>
      </c>
      <c r="D70" s="247">
        <f t="shared" si="42"/>
        <v>8.7400205424082195E-2</v>
      </c>
      <c r="E70" s="215">
        <f t="shared" si="43"/>
        <v>8.4973275690515077E-2</v>
      </c>
      <c r="F70" s="52">
        <f t="shared" si="38"/>
        <v>-0.10718813283063604</v>
      </c>
      <c r="H70" s="19">
        <v>5506.9130000000005</v>
      </c>
      <c r="I70" s="140">
        <v>4929.3419999999996</v>
      </c>
      <c r="J70" s="214">
        <f t="shared" si="44"/>
        <v>9.227464222610636E-2</v>
      </c>
      <c r="K70" s="215">
        <f t="shared" si="45"/>
        <v>9.0529346158089261E-2</v>
      </c>
      <c r="L70" s="52">
        <f t="shared" si="39"/>
        <v>-0.1048810831040913</v>
      </c>
      <c r="N70" s="40">
        <f t="shared" si="40"/>
        <v>9.0665190404846978</v>
      </c>
      <c r="O70" s="143">
        <f t="shared" si="41"/>
        <v>9.089947168002066</v>
      </c>
      <c r="P70" s="52">
        <f t="shared" si="8"/>
        <v>2.5840267265479378E-3</v>
      </c>
    </row>
    <row r="71" spans="1:16" ht="20.100000000000001" customHeight="1">
      <c r="A71" s="303" t="s">
        <v>171</v>
      </c>
      <c r="B71" s="117">
        <v>1576.1599999999999</v>
      </c>
      <c r="C71" s="140">
        <v>1432.12</v>
      </c>
      <c r="D71" s="247">
        <f t="shared" si="42"/>
        <v>2.2680107967075751E-2</v>
      </c>
      <c r="E71" s="215">
        <f t="shared" si="43"/>
        <v>2.244058522398747E-2</v>
      </c>
      <c r="F71" s="52">
        <f t="shared" si="38"/>
        <v>-9.1386661252664689E-2</v>
      </c>
      <c r="H71" s="19">
        <v>5085.4220000000005</v>
      </c>
      <c r="I71" s="140">
        <v>4501.4110000000001</v>
      </c>
      <c r="J71" s="214">
        <f t="shared" si="44"/>
        <v>8.5212077187122856E-2</v>
      </c>
      <c r="K71" s="215">
        <f t="shared" si="45"/>
        <v>8.2670221424853613E-2</v>
      </c>
      <c r="L71" s="52">
        <f t="shared" si="39"/>
        <v>-0.11484022368251845</v>
      </c>
      <c r="N71" s="40">
        <f t="shared" si="40"/>
        <v>32.26463049436606</v>
      </c>
      <c r="O71" s="143">
        <f t="shared" si="41"/>
        <v>31.431800407787058</v>
      </c>
      <c r="P71" s="52">
        <f t="shared" si="8"/>
        <v>-2.5812478674579187E-2</v>
      </c>
    </row>
    <row r="72" spans="1:16" ht="20.100000000000001" customHeight="1">
      <c r="A72" s="303" t="s">
        <v>169</v>
      </c>
      <c r="B72" s="117">
        <v>3003.12</v>
      </c>
      <c r="C72" s="140">
        <v>3230.1099999999997</v>
      </c>
      <c r="D72" s="247">
        <f t="shared" si="42"/>
        <v>4.3213306921939733E-2</v>
      </c>
      <c r="E72" s="215">
        <f t="shared" si="43"/>
        <v>5.0614165529323074E-2</v>
      </c>
      <c r="F72" s="52">
        <f t="shared" si="38"/>
        <v>7.5584725219105392E-2</v>
      </c>
      <c r="H72" s="19">
        <v>2035.2449999999999</v>
      </c>
      <c r="I72" s="140">
        <v>2161.5209999999997</v>
      </c>
      <c r="J72" s="214">
        <f t="shared" si="44"/>
        <v>3.4102863839953861E-2</v>
      </c>
      <c r="K72" s="215">
        <f t="shared" si="45"/>
        <v>3.9697201540688239E-2</v>
      </c>
      <c r="L72" s="52">
        <f t="shared" si="39"/>
        <v>6.204461870683866E-2</v>
      </c>
      <c r="N72" s="40">
        <f t="shared" si="40"/>
        <v>6.7771018141133226</v>
      </c>
      <c r="O72" s="143">
        <f t="shared" si="41"/>
        <v>6.6917875861812757</v>
      </c>
      <c r="P72" s="52">
        <f t="shared" ref="P72:P76" si="46">(O72-N72)/N72</f>
        <v>-1.2588600595372482E-2</v>
      </c>
    </row>
    <row r="73" spans="1:16" ht="20.100000000000001" customHeight="1">
      <c r="A73" s="303" t="s">
        <v>166</v>
      </c>
      <c r="B73" s="117">
        <v>3589.51</v>
      </c>
      <c r="C73" s="140">
        <v>3762.62</v>
      </c>
      <c r="D73" s="247">
        <f t="shared" si="42"/>
        <v>5.1651148581932094E-2</v>
      </c>
      <c r="E73" s="215">
        <f t="shared" si="43"/>
        <v>5.8958323866351796E-2</v>
      </c>
      <c r="F73" s="52">
        <f t="shared" si="38"/>
        <v>4.8226638176241232E-2</v>
      </c>
      <c r="H73" s="19">
        <v>2072.5880000000002</v>
      </c>
      <c r="I73" s="140">
        <v>2028.4680000000003</v>
      </c>
      <c r="J73" s="214">
        <f t="shared" si="44"/>
        <v>3.472858862708042E-2</v>
      </c>
      <c r="K73" s="215">
        <f t="shared" si="45"/>
        <v>3.7253629742591818E-2</v>
      </c>
      <c r="L73" s="52">
        <f t="shared" si="39"/>
        <v>-2.1287395275857955E-2</v>
      </c>
      <c r="N73" s="40">
        <f t="shared" si="40"/>
        <v>5.774013723321568</v>
      </c>
      <c r="O73" s="143">
        <f t="shared" si="41"/>
        <v>5.391105134188412</v>
      </c>
      <c r="P73" s="52">
        <f t="shared" si="46"/>
        <v>-6.6315843273209871E-2</v>
      </c>
    </row>
    <row r="74" spans="1:16" ht="20.100000000000001" customHeight="1">
      <c r="A74" s="303" t="s">
        <v>179</v>
      </c>
      <c r="B74" s="117">
        <v>1658.62</v>
      </c>
      <c r="C74" s="140">
        <v>1691.78</v>
      </c>
      <c r="D74" s="247">
        <f t="shared" si="42"/>
        <v>2.3866663712028717E-2</v>
      </c>
      <c r="E74" s="215">
        <f t="shared" si="43"/>
        <v>2.6509324128032235E-2</v>
      </c>
      <c r="F74" s="52">
        <f t="shared" si="38"/>
        <v>1.9992523905415397E-2</v>
      </c>
      <c r="H74" s="19">
        <v>1762.1339999999998</v>
      </c>
      <c r="I74" s="140">
        <v>1655.8560000000002</v>
      </c>
      <c r="J74" s="214">
        <f t="shared" si="44"/>
        <v>2.9526575851926057E-2</v>
      </c>
      <c r="K74" s="215">
        <f t="shared" si="45"/>
        <v>3.0410460668370966E-2</v>
      </c>
      <c r="L74" s="52">
        <f t="shared" si="39"/>
        <v>-6.0312098852867931E-2</v>
      </c>
      <c r="N74" s="40">
        <f t="shared" si="40"/>
        <v>10.624097140996732</v>
      </c>
      <c r="O74" s="143">
        <f t="shared" si="41"/>
        <v>9.7876556053387578</v>
      </c>
      <c r="P74" s="52">
        <f t="shared" si="46"/>
        <v>-7.8730599368324342E-2</v>
      </c>
    </row>
    <row r="75" spans="1:16" ht="20.100000000000001" customHeight="1">
      <c r="A75" s="303" t="s">
        <v>170</v>
      </c>
      <c r="B75" s="117">
        <v>1910.1300000000003</v>
      </c>
      <c r="C75" s="140">
        <v>2474.09</v>
      </c>
      <c r="D75" s="247">
        <f t="shared" si="42"/>
        <v>2.7485759460429405E-2</v>
      </c>
      <c r="E75" s="215">
        <f t="shared" si="43"/>
        <v>3.8767720230717513E-2</v>
      </c>
      <c r="F75" s="52">
        <f t="shared" si="38"/>
        <v>0.29524692036667644</v>
      </c>
      <c r="H75" s="19">
        <v>966.09699999999998</v>
      </c>
      <c r="I75" s="140">
        <v>1220.5930000000001</v>
      </c>
      <c r="J75" s="214">
        <f t="shared" si="44"/>
        <v>1.6188063081932595E-2</v>
      </c>
      <c r="K75" s="215">
        <f t="shared" si="45"/>
        <v>2.2416680809556458E-2</v>
      </c>
      <c r="L75" s="52">
        <f t="shared" si="39"/>
        <v>0.26342696437314278</v>
      </c>
      <c r="N75" s="40">
        <f t="shared" si="40"/>
        <v>5.0577552313193328</v>
      </c>
      <c r="O75" s="143">
        <f t="shared" si="41"/>
        <v>4.9335028232602696</v>
      </c>
      <c r="P75" s="52">
        <f t="shared" si="46"/>
        <v>-2.4566710403392054E-2</v>
      </c>
    </row>
    <row r="76" spans="1:16" ht="20.100000000000001" customHeight="1">
      <c r="A76" s="303" t="s">
        <v>175</v>
      </c>
      <c r="B76" s="117">
        <v>492.27000000000004</v>
      </c>
      <c r="C76" s="140">
        <v>654.65000000000009</v>
      </c>
      <c r="D76" s="247">
        <f t="shared" si="42"/>
        <v>7.0835046879456276E-3</v>
      </c>
      <c r="E76" s="215">
        <f t="shared" si="43"/>
        <v>1.0258029436697623E-2</v>
      </c>
      <c r="F76" s="52">
        <f t="shared" si="38"/>
        <v>0.32985962987791262</v>
      </c>
      <c r="H76" s="19">
        <v>431.98600000000005</v>
      </c>
      <c r="I76" s="140">
        <v>610.90499999999997</v>
      </c>
      <c r="J76" s="214">
        <f t="shared" si="44"/>
        <v>7.2384207988553263E-3</v>
      </c>
      <c r="K76" s="215">
        <f t="shared" si="45"/>
        <v>1.1219515751738775E-2</v>
      </c>
      <c r="L76" s="52">
        <f t="shared" si="39"/>
        <v>0.4141777742797218</v>
      </c>
      <c r="N76" s="40">
        <f t="shared" si="40"/>
        <v>8.77538749060475</v>
      </c>
      <c r="O76" s="143">
        <f t="shared" si="41"/>
        <v>9.3317803406400337</v>
      </c>
      <c r="P76" s="52">
        <f t="shared" si="46"/>
        <v>6.3403792781911703E-2</v>
      </c>
    </row>
    <row r="77" spans="1:16" ht="20.100000000000001" customHeight="1">
      <c r="A77" s="303" t="s">
        <v>172</v>
      </c>
      <c r="B77" s="117">
        <v>838.09000000000015</v>
      </c>
      <c r="C77" s="140">
        <v>656.66</v>
      </c>
      <c r="D77" s="247">
        <f t="shared" si="42"/>
        <v>1.2059671407805376E-2</v>
      </c>
      <c r="E77" s="215">
        <f t="shared" si="43"/>
        <v>1.0289525104868037E-2</v>
      </c>
      <c r="F77" s="52">
        <f t="shared" si="38"/>
        <v>-0.21648033027479166</v>
      </c>
      <c r="H77" s="19">
        <v>781.06200000000001</v>
      </c>
      <c r="I77" s="140">
        <v>599.7120000000001</v>
      </c>
      <c r="J77" s="214">
        <f t="shared" si="44"/>
        <v>1.3087589472796661E-2</v>
      </c>
      <c r="K77" s="215">
        <f t="shared" si="45"/>
        <v>1.1013951810030636E-2</v>
      </c>
      <c r="L77" s="52">
        <f t="shared" si="39"/>
        <v>-0.23218387272713295</v>
      </c>
      <c r="N77" s="40">
        <f t="shared" ref="N77:N78" si="47">(H77/B77)*10</f>
        <v>9.3195480199023955</v>
      </c>
      <c r="O77" s="143">
        <f t="shared" ref="O77:O78" si="48">(I77/C77)*10</f>
        <v>9.132762769165172</v>
      </c>
      <c r="P77" s="52">
        <f t="shared" ref="P77:P78" si="49">(O77-N77)/N77</f>
        <v>-2.0042307882134784E-2</v>
      </c>
    </row>
    <row r="78" spans="1:16" ht="20.100000000000001" customHeight="1">
      <c r="A78" s="303" t="s">
        <v>173</v>
      </c>
      <c r="B78" s="117">
        <v>787.2</v>
      </c>
      <c r="C78" s="140">
        <v>952.79000000000008</v>
      </c>
      <c r="D78" s="247">
        <f t="shared" si="42"/>
        <v>1.1327391249417592E-2</v>
      </c>
      <c r="E78" s="215">
        <f t="shared" si="43"/>
        <v>1.4929730187109337E-2</v>
      </c>
      <c r="F78" s="52">
        <f t="shared" si="38"/>
        <v>0.2103531504065041</v>
      </c>
      <c r="H78" s="19">
        <v>584.53899999999987</v>
      </c>
      <c r="I78" s="140">
        <v>578.5630000000001</v>
      </c>
      <c r="J78" s="214">
        <f t="shared" si="44"/>
        <v>9.7946212500916521E-3</v>
      </c>
      <c r="K78" s="215">
        <f t="shared" si="45"/>
        <v>1.0625541928570306E-2</v>
      </c>
      <c r="L78" s="52">
        <f t="shared" si="39"/>
        <v>-1.0223441036440293E-2</v>
      </c>
      <c r="N78" s="40">
        <f t="shared" si="47"/>
        <v>7.4255462398373959</v>
      </c>
      <c r="O78" s="143">
        <f t="shared" si="48"/>
        <v>6.0723034456700855</v>
      </c>
      <c r="P78" s="52">
        <f t="shared" si="49"/>
        <v>-0.18224151469251959</v>
      </c>
    </row>
    <row r="79" spans="1:16" ht="20.100000000000001" customHeight="1">
      <c r="A79" s="303" t="s">
        <v>190</v>
      </c>
      <c r="B79" s="117">
        <v>443.65999999999997</v>
      </c>
      <c r="C79" s="140">
        <v>609.54999999999995</v>
      </c>
      <c r="D79" s="247">
        <f t="shared" si="42"/>
        <v>6.3840325225058541E-3</v>
      </c>
      <c r="E79" s="215">
        <f t="shared" si="43"/>
        <v>9.5513355886947763E-3</v>
      </c>
      <c r="F79" s="52">
        <f t="shared" si="38"/>
        <v>0.37391245548392915</v>
      </c>
      <c r="H79" s="19">
        <v>373.10899999999998</v>
      </c>
      <c r="I79" s="140">
        <v>526.875</v>
      </c>
      <c r="J79" s="214">
        <f t="shared" si="44"/>
        <v>6.2518691481670968E-3</v>
      </c>
      <c r="K79" s="215">
        <f t="shared" si="45"/>
        <v>9.676271043283927E-3</v>
      </c>
      <c r="L79" s="52">
        <f t="shared" ref="L79:L80" si="50">(I79-H79)/H79</f>
        <v>0.41212085476362142</v>
      </c>
      <c r="N79" s="40">
        <f t="shared" ref="N79:N80" si="51">(H79/B79)*10</f>
        <v>8.4097957895685873</v>
      </c>
      <c r="O79" s="143">
        <f t="shared" ref="O79:O80" si="52">(I79/C79)*10</f>
        <v>8.6436715609876149</v>
      </c>
      <c r="P79" s="52">
        <f t="shared" ref="P79:P80" si="53">(O79-N79)/N79</f>
        <v>2.7809922769958858E-2</v>
      </c>
    </row>
    <row r="80" spans="1:16" ht="20.100000000000001" customHeight="1">
      <c r="A80" s="303" t="s">
        <v>191</v>
      </c>
      <c r="B80" s="117">
        <v>423.48</v>
      </c>
      <c r="C80" s="140">
        <v>443.05000000000007</v>
      </c>
      <c r="D80" s="247">
        <f t="shared" si="42"/>
        <v>6.0936530059747989E-3</v>
      </c>
      <c r="E80" s="215">
        <f t="shared" si="43"/>
        <v>6.9423660611454699E-3</v>
      </c>
      <c r="F80" s="52">
        <f t="shared" si="38"/>
        <v>4.6212335883630981E-2</v>
      </c>
      <c r="H80" s="19">
        <v>454.54600000000005</v>
      </c>
      <c r="I80" s="140">
        <v>521.6</v>
      </c>
      <c r="J80" s="214">
        <f t="shared" si="44"/>
        <v>7.6164394689561543E-3</v>
      </c>
      <c r="K80" s="215">
        <f t="shared" si="45"/>
        <v>9.5793935490901955E-3</v>
      </c>
      <c r="L80" s="52">
        <f t="shared" si="50"/>
        <v>0.14751862297765236</v>
      </c>
      <c r="N80" s="40">
        <f t="shared" si="51"/>
        <v>10.733588363086806</v>
      </c>
      <c r="O80" s="143">
        <f t="shared" si="52"/>
        <v>11.772937591693939</v>
      </c>
      <c r="P80" s="52">
        <f t="shared" si="53"/>
        <v>9.6831478294946732E-2</v>
      </c>
    </row>
    <row r="81" spans="1:16" ht="20.100000000000001" customHeight="1">
      <c r="A81" s="303" t="s">
        <v>174</v>
      </c>
      <c r="B81" s="117">
        <v>790.92000000000007</v>
      </c>
      <c r="C81" s="140">
        <v>837.63</v>
      </c>
      <c r="D81" s="247">
        <f t="shared" si="42"/>
        <v>1.1380920080016975E-2</v>
      </c>
      <c r="E81" s="215">
        <f t="shared" si="43"/>
        <v>1.3125232104271028E-2</v>
      </c>
      <c r="F81" s="52">
        <f t="shared" si="38"/>
        <v>5.9057806099226118E-2</v>
      </c>
      <c r="H81" s="19">
        <v>434.49099999999999</v>
      </c>
      <c r="I81" s="140">
        <v>427.21000000000004</v>
      </c>
      <c r="J81" s="214">
        <f t="shared" si="44"/>
        <v>7.2803949463997658E-3</v>
      </c>
      <c r="K81" s="215">
        <f t="shared" si="45"/>
        <v>7.845883278579031E-3</v>
      </c>
      <c r="L81" s="52">
        <f t="shared" si="39"/>
        <v>-1.675753928159605E-2</v>
      </c>
      <c r="N81" s="40">
        <f t="shared" ref="N81" si="54">(H81/B81)*10</f>
        <v>5.4934885955596009</v>
      </c>
      <c r="O81" s="143">
        <f t="shared" ref="O81" si="55">(I81/C81)*10</f>
        <v>5.1002232489285246</v>
      </c>
      <c r="P81" s="52">
        <f t="shared" ref="P81" si="56">(O81-N81)/N81</f>
        <v>-7.1587542194763723E-2</v>
      </c>
    </row>
    <row r="82" spans="1:16" ht="20.100000000000001" customHeight="1">
      <c r="A82" s="303" t="s">
        <v>192</v>
      </c>
      <c r="B82" s="117">
        <v>343.51</v>
      </c>
      <c r="C82" s="140">
        <v>357.39</v>
      </c>
      <c r="D82" s="247">
        <f t="shared" si="42"/>
        <v>4.9429270427939999E-3</v>
      </c>
      <c r="E82" s="215">
        <f t="shared" si="43"/>
        <v>5.6001178345396205E-3</v>
      </c>
      <c r="F82" s="52">
        <f t="shared" si="38"/>
        <v>4.0406392826991926E-2</v>
      </c>
      <c r="H82" s="19">
        <v>357.43899999999996</v>
      </c>
      <c r="I82" s="140">
        <v>314.06400000000002</v>
      </c>
      <c r="J82" s="214">
        <f t="shared" si="44"/>
        <v>5.9893003289968856E-3</v>
      </c>
      <c r="K82" s="215">
        <f t="shared" si="45"/>
        <v>5.7679115329782654E-3</v>
      </c>
      <c r="L82" s="52">
        <f t="shared" si="39"/>
        <v>-0.12134937709651143</v>
      </c>
      <c r="N82" s="40">
        <f t="shared" ref="N82" si="57">(H82/B82)*10</f>
        <v>10.405490378737154</v>
      </c>
      <c r="O82" s="143">
        <f t="shared" ref="O82" si="58">(I82/C82)*10</f>
        <v>8.7877109040543964</v>
      </c>
      <c r="P82" s="52">
        <f t="shared" ref="P82" si="59">(O82-N82)/N82</f>
        <v>-0.15547364091447047</v>
      </c>
    </row>
    <row r="83" spans="1:16" ht="20.100000000000001" customHeight="1">
      <c r="A83" s="303" t="s">
        <v>182</v>
      </c>
      <c r="B83" s="117">
        <v>303.36</v>
      </c>
      <c r="C83" s="140">
        <v>487.07999999999993</v>
      </c>
      <c r="D83" s="247">
        <f t="shared" si="42"/>
        <v>4.3651897985560479E-3</v>
      </c>
      <c r="E83" s="215">
        <f t="shared" si="43"/>
        <v>7.6322935584307288E-3</v>
      </c>
      <c r="F83" s="52">
        <f t="shared" si="38"/>
        <v>0.60561708860759467</v>
      </c>
      <c r="H83" s="19">
        <v>203.89999999999998</v>
      </c>
      <c r="I83" s="140">
        <v>307.36199999999997</v>
      </c>
      <c r="J83" s="214">
        <f t="shared" si="44"/>
        <v>3.4165783170903704E-3</v>
      </c>
      <c r="K83" s="215">
        <f t="shared" si="45"/>
        <v>5.6448266104974316E-3</v>
      </c>
      <c r="L83" s="52">
        <f t="shared" si="39"/>
        <v>0.50741539970573812</v>
      </c>
      <c r="N83" s="40">
        <f t="shared" ref="N83" si="60">(H83/B83)*10</f>
        <v>6.7213871308016868</v>
      </c>
      <c r="O83" s="143">
        <f t="shared" ref="O83" si="61">(I83/C83)*10</f>
        <v>6.3102981029810303</v>
      </c>
      <c r="P83" s="52">
        <f t="shared" ref="P83" si="62">(O83-N83)/N83</f>
        <v>-6.1161337655553885E-2</v>
      </c>
    </row>
    <row r="84" spans="1:16" ht="20.100000000000001" customHeight="1">
      <c r="A84" s="303" t="s">
        <v>176</v>
      </c>
      <c r="B84" s="117">
        <v>151.77000000000001</v>
      </c>
      <c r="C84" s="140">
        <v>318.58</v>
      </c>
      <c r="D84" s="247">
        <f t="shared" si="42"/>
        <v>2.1838899516312348E-3</v>
      </c>
      <c r="E84" s="215">
        <f t="shared" si="43"/>
        <v>4.9919850575775269E-3</v>
      </c>
      <c r="F84" s="52">
        <f t="shared" si="38"/>
        <v>1.0990973183106014</v>
      </c>
      <c r="H84" s="19">
        <v>112.836</v>
      </c>
      <c r="I84" s="140">
        <v>281.23700000000002</v>
      </c>
      <c r="J84" s="214">
        <f t="shared" si="44"/>
        <v>1.8906965717862142E-3</v>
      </c>
      <c r="K84" s="215">
        <f t="shared" si="45"/>
        <v>5.1650304899644927E-3</v>
      </c>
      <c r="L84" s="52">
        <f t="shared" si="39"/>
        <v>1.4924403559147792</v>
      </c>
      <c r="N84" s="40">
        <f t="shared" ref="N84:N87" si="63">(H84/B84)*10</f>
        <v>7.434670883573828</v>
      </c>
      <c r="O84" s="143">
        <f t="shared" ref="O84:O87" si="64">(I84/C84)*10</f>
        <v>8.8278297444911811</v>
      </c>
      <c r="P84" s="52">
        <f t="shared" ref="P84:P87" si="65">(O84-N84)/N84</f>
        <v>0.18738675628472004</v>
      </c>
    </row>
    <row r="85" spans="1:16" ht="20.100000000000001" customHeight="1">
      <c r="A85" s="303" t="s">
        <v>183</v>
      </c>
      <c r="B85" s="117">
        <v>807.76</v>
      </c>
      <c r="C85" s="140">
        <v>330.33</v>
      </c>
      <c r="D85" s="247">
        <f t="shared" si="42"/>
        <v>1.1623238764773315E-2</v>
      </c>
      <c r="E85" s="215">
        <f t="shared" si="43"/>
        <v>5.1761015257379139E-3</v>
      </c>
      <c r="F85" s="52">
        <f t="shared" si="38"/>
        <v>-0.59105427354659801</v>
      </c>
      <c r="H85" s="19">
        <v>616.58500000000004</v>
      </c>
      <c r="I85" s="140">
        <v>273.77799999999996</v>
      </c>
      <c r="J85" s="214">
        <f t="shared" si="44"/>
        <v>1.0331588728019453E-2</v>
      </c>
      <c r="K85" s="215">
        <f t="shared" si="45"/>
        <v>5.0280429583642924E-3</v>
      </c>
      <c r="L85" s="52">
        <f t="shared" si="39"/>
        <v>-0.55597687261285966</v>
      </c>
      <c r="N85" s="40">
        <f t="shared" si="63"/>
        <v>7.6332697831038931</v>
      </c>
      <c r="O85" s="143">
        <f t="shared" si="64"/>
        <v>8.2880150152877423</v>
      </c>
      <c r="P85" s="52">
        <f t="shared" si="65"/>
        <v>8.5775198674769237E-2</v>
      </c>
    </row>
    <row r="86" spans="1:16" ht="20.100000000000001" customHeight="1">
      <c r="A86" s="303" t="s">
        <v>167</v>
      </c>
      <c r="B86" s="117">
        <v>566.02</v>
      </c>
      <c r="C86" s="140">
        <v>472.96000000000004</v>
      </c>
      <c r="D86" s="247">
        <f t="shared" si="42"/>
        <v>8.1447281440489641E-3</v>
      </c>
      <c r="E86" s="215">
        <f t="shared" si="43"/>
        <v>7.4110404069052281E-3</v>
      </c>
      <c r="F86" s="52">
        <f t="shared" si="38"/>
        <v>-0.16441115154941513</v>
      </c>
      <c r="H86" s="19">
        <v>310.04599999999999</v>
      </c>
      <c r="I86" s="140">
        <v>266.14699999999999</v>
      </c>
      <c r="J86" s="214">
        <f t="shared" si="44"/>
        <v>5.1951762672908346E-3</v>
      </c>
      <c r="K86" s="215">
        <f t="shared" si="45"/>
        <v>4.8878965776643175E-3</v>
      </c>
      <c r="L86" s="52">
        <f t="shared" si="39"/>
        <v>-0.14158866748805016</v>
      </c>
      <c r="N86" s="40">
        <f t="shared" si="63"/>
        <v>5.477650966396947</v>
      </c>
      <c r="O86" s="143">
        <f t="shared" si="64"/>
        <v>5.6272623477672523</v>
      </c>
      <c r="P86" s="52">
        <f t="shared" si="65"/>
        <v>2.7313054863865423E-2</v>
      </c>
    </row>
    <row r="87" spans="1:16" ht="20.100000000000001" customHeight="1">
      <c r="A87" s="303" t="s">
        <v>181</v>
      </c>
      <c r="B87" s="117">
        <v>501.95</v>
      </c>
      <c r="C87" s="140">
        <v>225.87</v>
      </c>
      <c r="D87" s="247">
        <f t="shared" si="42"/>
        <v>7.2227947632687497E-3</v>
      </c>
      <c r="E87" s="215">
        <f t="shared" si="43"/>
        <v>3.5392669500754477E-3</v>
      </c>
      <c r="F87" s="52">
        <f t="shared" si="38"/>
        <v>-0.55001494172726362</v>
      </c>
      <c r="H87" s="19">
        <v>470.47700000000009</v>
      </c>
      <c r="I87" s="140">
        <v>263.39999999999998</v>
      </c>
      <c r="J87" s="214">
        <f t="shared" si="44"/>
        <v>7.8833816424214165E-3</v>
      </c>
      <c r="K87" s="215">
        <f t="shared" si="45"/>
        <v>4.8374468190766047E-3</v>
      </c>
      <c r="L87" s="52">
        <f t="shared" si="39"/>
        <v>-0.44014266372213745</v>
      </c>
      <c r="N87" s="40">
        <f t="shared" si="63"/>
        <v>9.3729853571072841</v>
      </c>
      <c r="O87" s="143">
        <f t="shared" si="64"/>
        <v>11.661575242396067</v>
      </c>
      <c r="P87" s="52">
        <f t="shared" si="65"/>
        <v>0.24416872512805179</v>
      </c>
    </row>
    <row r="88" spans="1:16" ht="20.100000000000001" customHeight="1">
      <c r="A88" s="303" t="s">
        <v>184</v>
      </c>
      <c r="B88" s="117">
        <v>262.64</v>
      </c>
      <c r="C88" s="140">
        <v>272.01</v>
      </c>
      <c r="D88" s="247">
        <f t="shared" si="42"/>
        <v>3.7792505560810927E-3</v>
      </c>
      <c r="E88" s="215">
        <f t="shared" si="43"/>
        <v>4.2622570641963186E-3</v>
      </c>
      <c r="F88" s="52">
        <f t="shared" si="38"/>
        <v>3.5676210782820607E-2</v>
      </c>
      <c r="H88" s="19">
        <v>251.15499999999997</v>
      </c>
      <c r="I88" s="140">
        <v>249.09199999999998</v>
      </c>
      <c r="J88" s="214">
        <f t="shared" si="44"/>
        <v>4.208390030548465E-3</v>
      </c>
      <c r="K88" s="215">
        <f t="shared" si="45"/>
        <v>4.5746746509393683E-3</v>
      </c>
      <c r="L88" s="52">
        <f t="shared" si="39"/>
        <v>-8.2140510839919106E-3</v>
      </c>
      <c r="N88" s="40">
        <f t="shared" ref="N88:N89" si="66">(H88/B88)*10</f>
        <v>9.5627094121230574</v>
      </c>
      <c r="O88" s="143">
        <f t="shared" ref="O88:O89" si="67">(I88/C88)*10</f>
        <v>9.1574574464174106</v>
      </c>
      <c r="P88" s="52">
        <f t="shared" ref="P88:P89" si="68">(O88-N88)/N88</f>
        <v>-4.2378362474540063E-2</v>
      </c>
    </row>
    <row r="89" spans="1:16" ht="20.100000000000001" customHeight="1">
      <c r="A89" s="303" t="s">
        <v>185</v>
      </c>
      <c r="B89" s="117">
        <v>925.20000000000016</v>
      </c>
      <c r="C89" s="140">
        <v>154.72999999999999</v>
      </c>
      <c r="D89" s="247">
        <f t="shared" si="42"/>
        <v>1.3313138191007568E-2</v>
      </c>
      <c r="E89" s="215">
        <f t="shared" si="43"/>
        <v>2.4245396696558814E-3</v>
      </c>
      <c r="F89" s="52">
        <f t="shared" si="38"/>
        <v>-0.83276048421962823</v>
      </c>
      <c r="H89" s="19">
        <v>1376.7380000000001</v>
      </c>
      <c r="I89" s="140">
        <v>171.93599999999998</v>
      </c>
      <c r="J89" s="214">
        <f t="shared" si="44"/>
        <v>2.3068823928957153E-2</v>
      </c>
      <c r="K89" s="215">
        <f t="shared" si="45"/>
        <v>3.1576737140651297E-3</v>
      </c>
      <c r="L89" s="52">
        <f t="shared" si="39"/>
        <v>-0.87511349290859997</v>
      </c>
      <c r="N89" s="40">
        <f t="shared" si="66"/>
        <v>14.880436662343275</v>
      </c>
      <c r="O89" s="143">
        <f t="shared" si="67"/>
        <v>11.112001551088992</v>
      </c>
      <c r="P89" s="52">
        <f t="shared" si="68"/>
        <v>-0.25324761609924784</v>
      </c>
    </row>
    <row r="90" spans="1:16" ht="20.100000000000001" customHeight="1">
      <c r="A90" s="303" t="s">
        <v>188</v>
      </c>
      <c r="B90" s="117">
        <v>295.87</v>
      </c>
      <c r="C90" s="140">
        <v>272.71999999999997</v>
      </c>
      <c r="D90" s="247">
        <f t="shared" si="42"/>
        <v>4.2574126638277223E-3</v>
      </c>
      <c r="E90" s="215">
        <f t="shared" si="43"/>
        <v>4.2733823997192014E-3</v>
      </c>
      <c r="F90" s="52">
        <f t="shared" si="38"/>
        <v>-7.8243823300774104E-2</v>
      </c>
      <c r="H90" s="19">
        <v>162.79300000000001</v>
      </c>
      <c r="I90" s="140">
        <v>162.251</v>
      </c>
      <c r="J90" s="214">
        <f t="shared" si="44"/>
        <v>2.7277833936934417E-3</v>
      </c>
      <c r="K90" s="215">
        <f t="shared" si="45"/>
        <v>2.9798047981852631E-3</v>
      </c>
      <c r="L90" s="52">
        <f t="shared" si="39"/>
        <v>-3.3293814844618723E-3</v>
      </c>
      <c r="N90" s="40">
        <f t="shared" ref="N90" si="69">(H90/B90)*10</f>
        <v>5.5021800114915331</v>
      </c>
      <c r="O90" s="143">
        <f t="shared" ref="O90" si="70">(I90/C90)*10</f>
        <v>5.9493619829862148</v>
      </c>
      <c r="P90" s="52">
        <f t="shared" ref="P90" si="71">(O90-N90)/N90</f>
        <v>8.1273598930010169E-2</v>
      </c>
    </row>
    <row r="91" spans="1:16" ht="20.100000000000001" customHeight="1">
      <c r="A91" s="303" t="s">
        <v>193</v>
      </c>
      <c r="B91" s="117">
        <v>411.24</v>
      </c>
      <c r="C91" s="140">
        <v>350.15</v>
      </c>
      <c r="D91" s="247">
        <f t="shared" si="42"/>
        <v>5.9175258859381231E-3</v>
      </c>
      <c r="E91" s="215">
        <f t="shared" si="43"/>
        <v>5.4866707511795187E-3</v>
      </c>
      <c r="F91" s="52">
        <f t="shared" si="38"/>
        <v>-0.14855072463768124</v>
      </c>
      <c r="H91" s="19">
        <v>183.74300000000002</v>
      </c>
      <c r="I91" s="140">
        <v>159.63800000000001</v>
      </c>
      <c r="J91" s="214">
        <f t="shared" si="44"/>
        <v>3.0788246675681023E-3</v>
      </c>
      <c r="K91" s="215">
        <f t="shared" si="45"/>
        <v>2.9318160034310977E-3</v>
      </c>
      <c r="L91" s="52">
        <f t="shared" si="39"/>
        <v>-0.13118867113305005</v>
      </c>
      <c r="N91" s="40">
        <f t="shared" ref="N91:N94" si="72">(H91/B91)*10</f>
        <v>4.4680235385662872</v>
      </c>
      <c r="O91" s="143">
        <f t="shared" ref="O91:O94" si="73">(I91/C91)*10</f>
        <v>4.5591318006568615</v>
      </c>
      <c r="P91" s="52">
        <f t="shared" ref="P91:P94" si="74">(O91-N91)/N91</f>
        <v>2.0391177733098832E-2</v>
      </c>
    </row>
    <row r="92" spans="1:16" ht="20.100000000000001" customHeight="1">
      <c r="A92" s="303" t="s">
        <v>186</v>
      </c>
      <c r="B92" s="117">
        <v>0.36</v>
      </c>
      <c r="C92" s="140">
        <v>237.27</v>
      </c>
      <c r="D92" s="247">
        <f t="shared" si="42"/>
        <v>5.1802094128434108E-6</v>
      </c>
      <c r="E92" s="215">
        <f t="shared" si="43"/>
        <v>3.7178990979076527E-3</v>
      </c>
      <c r="F92" s="52"/>
      <c r="H92" s="19">
        <v>3.7389999999999999</v>
      </c>
      <c r="I92" s="140">
        <v>159.08699999999999</v>
      </c>
      <c r="J92" s="214">
        <f t="shared" si="44"/>
        <v>6.2651232602260404E-5</v>
      </c>
      <c r="K92" s="215">
        <f t="shared" si="45"/>
        <v>2.9216966670707663E-3</v>
      </c>
      <c r="L92" s="52">
        <f t="shared" ref="L92:L94" si="75">(I92-H92)/H92</f>
        <v>41.548007488633324</v>
      </c>
      <c r="N92" s="40">
        <f t="shared" si="72"/>
        <v>103.86111111111111</v>
      </c>
      <c r="O92" s="143">
        <f t="shared" si="73"/>
        <v>6.7048931596914896</v>
      </c>
      <c r="P92" s="52">
        <f t="shared" si="74"/>
        <v>-0.93544366040414717</v>
      </c>
    </row>
    <row r="93" spans="1:16" ht="20.100000000000001" customHeight="1">
      <c r="A93" s="303" t="s">
        <v>187</v>
      </c>
      <c r="B93" s="117">
        <v>185.9</v>
      </c>
      <c r="C93" s="140">
        <v>137.41</v>
      </c>
      <c r="D93" s="247">
        <f t="shared" si="42"/>
        <v>2.6750025829099726E-3</v>
      </c>
      <c r="E93" s="215">
        <f t="shared" si="43"/>
        <v>2.1531441608441458E-3</v>
      </c>
      <c r="F93" s="52">
        <f t="shared" si="38"/>
        <v>-0.26083916083916087</v>
      </c>
      <c r="H93" s="19">
        <v>206.27400000000003</v>
      </c>
      <c r="I93" s="140">
        <v>153.73699999999997</v>
      </c>
      <c r="J93" s="214">
        <f t="shared" si="44"/>
        <v>3.4563574094139248E-3</v>
      </c>
      <c r="K93" s="215">
        <f t="shared" si="45"/>
        <v>2.8234417677463169E-3</v>
      </c>
      <c r="L93" s="52">
        <f t="shared" si="75"/>
        <v>-0.25469521122390631</v>
      </c>
      <c r="N93" s="40">
        <f t="shared" si="72"/>
        <v>11.095965572888652</v>
      </c>
      <c r="O93" s="143">
        <f t="shared" si="73"/>
        <v>11.188195910050212</v>
      </c>
      <c r="P93" s="52">
        <f t="shared" si="74"/>
        <v>8.3120605012429911E-3</v>
      </c>
    </row>
    <row r="94" spans="1:16" ht="20.100000000000001" customHeight="1">
      <c r="A94" s="303" t="s">
        <v>180</v>
      </c>
      <c r="B94" s="117">
        <v>157.41999999999999</v>
      </c>
      <c r="C94" s="20">
        <v>97.940000000000012</v>
      </c>
      <c r="D94" s="247">
        <f t="shared" si="42"/>
        <v>2.2651904604716936E-3</v>
      </c>
      <c r="E94" s="215">
        <f t="shared" si="43"/>
        <v>1.5346695226917668E-3</v>
      </c>
      <c r="F94" s="52">
        <f t="shared" si="38"/>
        <v>-0.37784271375936973</v>
      </c>
      <c r="H94" s="19">
        <v>153.79000000000002</v>
      </c>
      <c r="I94" s="140">
        <v>138.38</v>
      </c>
      <c r="J94" s="214">
        <f t="shared" si="44"/>
        <v>2.5769278047343218E-3</v>
      </c>
      <c r="K94" s="215">
        <f t="shared" ref="K94" si="76">I94/$I$96</f>
        <v>2.5414042931807919E-3</v>
      </c>
      <c r="L94" s="52">
        <f t="shared" si="75"/>
        <v>-0.10020157357435479</v>
      </c>
      <c r="N94" s="40">
        <f t="shared" si="72"/>
        <v>9.7694066827594988</v>
      </c>
      <c r="O94" s="143">
        <f t="shared" si="73"/>
        <v>14.129058607310597</v>
      </c>
      <c r="P94" s="52">
        <f t="shared" si="74"/>
        <v>0.44625554715055188</v>
      </c>
    </row>
    <row r="95" spans="1:16" ht="20.100000000000001" customHeight="1" thickBot="1">
      <c r="A95" s="8" t="s">
        <v>17</v>
      </c>
      <c r="B95" s="196">
        <f>B96-SUM(B68:B94)</f>
        <v>1986.5299999999697</v>
      </c>
      <c r="C95" s="142">
        <f>C96-SUM(C68:C94)</f>
        <v>1830.0799999999799</v>
      </c>
      <c r="D95" s="247">
        <f t="shared" si="42"/>
        <v>2.8585115013599068E-2</v>
      </c>
      <c r="E95" s="215">
        <f t="shared" si="43"/>
        <v>2.86764141319963E-2</v>
      </c>
      <c r="F95" s="52">
        <f>(C95-B95)/B95</f>
        <v>-7.8755417738464659E-2</v>
      </c>
      <c r="H95" s="21">
        <f>H96-SUM(H68:H94)</f>
        <v>1398.6150000000125</v>
      </c>
      <c r="I95" s="437">
        <f>I96-SUM(I68:I94)</f>
        <v>1346.3720000000176</v>
      </c>
      <c r="J95" s="214">
        <f t="shared" si="44"/>
        <v>2.3435398150845471E-2</v>
      </c>
      <c r="K95" s="215">
        <f t="shared" si="45"/>
        <v>2.4726662675375446E-2</v>
      </c>
      <c r="L95" s="52">
        <f>(I95-H95)/H95</f>
        <v>-3.7353381738358636E-2</v>
      </c>
      <c r="N95" s="40">
        <f t="shared" si="40"/>
        <v>7.0404927184589905</v>
      </c>
      <c r="O95" s="143">
        <f t="shared" si="41"/>
        <v>7.3569024304950181</v>
      </c>
      <c r="P95" s="52">
        <f>(O95-N95)/N95</f>
        <v>4.4941415990169903E-2</v>
      </c>
    </row>
    <row r="96" spans="1:16" ht="26.25" customHeight="1" thickBot="1">
      <c r="A96" s="12" t="s">
        <v>18</v>
      </c>
      <c r="B96" s="17">
        <v>69495.259999999966</v>
      </c>
      <c r="C96" s="145">
        <v>63818.300000000017</v>
      </c>
      <c r="D96" s="253">
        <f>SUM(D68:D95)</f>
        <v>1</v>
      </c>
      <c r="E96" s="254">
        <f>SUM(E68:E95)</f>
        <v>0.99999999999999944</v>
      </c>
      <c r="F96" s="57">
        <f>(C96-B96)/B96</f>
        <v>-8.1688448967597943E-2</v>
      </c>
      <c r="G96" s="1"/>
      <c r="H96" s="17">
        <v>59679.592000000011</v>
      </c>
      <c r="I96" s="145">
        <v>54450.211000000003</v>
      </c>
      <c r="J96" s="253">
        <f t="shared" si="44"/>
        <v>1</v>
      </c>
      <c r="K96" s="254">
        <f t="shared" si="45"/>
        <v>1</v>
      </c>
      <c r="L96" s="57">
        <f>(I96-H96)/H96</f>
        <v>-8.7624275313410452E-2</v>
      </c>
      <c r="M96" s="1"/>
      <c r="N96" s="29">
        <f t="shared" si="40"/>
        <v>8.5875773398070656</v>
      </c>
      <c r="O96" s="146">
        <f t="shared" si="41"/>
        <v>8.5320685446024083</v>
      </c>
      <c r="P96" s="57">
        <f>(O96-N96)/N96</f>
        <v>-6.4638480689251576E-3</v>
      </c>
    </row>
  </sheetData>
  <mergeCells count="33">
    <mergeCell ref="A4:A6"/>
    <mergeCell ref="B4:C4"/>
    <mergeCell ref="D4:E4"/>
    <mergeCell ref="H4:I4"/>
    <mergeCell ref="N4:O4"/>
    <mergeCell ref="B5:C5"/>
    <mergeCell ref="D5:E5"/>
    <mergeCell ref="H5:I5"/>
    <mergeCell ref="J5:K5"/>
    <mergeCell ref="N5:O5"/>
    <mergeCell ref="J4:K4"/>
    <mergeCell ref="A36:A38"/>
    <mergeCell ref="B36:C36"/>
    <mergeCell ref="D36:E36"/>
    <mergeCell ref="H36:I36"/>
    <mergeCell ref="N65:O65"/>
    <mergeCell ref="N36:O36"/>
    <mergeCell ref="B37:C37"/>
    <mergeCell ref="D37:E37"/>
    <mergeCell ref="H37:I37"/>
    <mergeCell ref="J37:K37"/>
    <mergeCell ref="N37:O37"/>
    <mergeCell ref="J36:K36"/>
    <mergeCell ref="N66:O66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ignoredErrors>
    <ignoredError sqref="L57 F57 F54:F55 D39:E44 D68:F76 J68:K85 F32:P32 D7:E12 J7:K13 K39:K42 F28:G29 J28:P29 F33:G33 J33:P33 D90:E90 D89:E89 D82:E83 D81:E81 D85:E88 D84:E84 D80:F80 D79:E79 D78:F78 D77:E77 F31:G31 G30 J31:K31 J30:K30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BEBBA2CF-A6C0-4D13-A2AD-6DF30C718B0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L7:L33 P7:P33</xm:sqref>
        </x14:conditionalFormatting>
        <x14:conditionalFormatting xmlns:xm="http://schemas.microsoft.com/office/excel/2006/main">
          <x14:cfRule type="iconSet" priority="5" id="{DBA05C0D-4BA9-4699-BC3D-871947F9DF6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F39:F62 L39:L62 P39:P62</xm:sqref>
        </x14:conditionalFormatting>
        <x14:conditionalFormatting xmlns:xm="http://schemas.microsoft.com/office/excel/2006/main">
          <x14:cfRule type="iconSet" priority="323" id="{56912308-91EB-4958-8F67-E6C28FB1DF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F68:F95</xm:sqref>
        </x14:conditionalFormatting>
        <x14:conditionalFormatting xmlns:xm="http://schemas.microsoft.com/office/excel/2006/main">
          <x14:cfRule type="iconSet" priority="318" id="{346FFA6F-B3E0-424E-8682-3E3E6E1A03E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L68:L95</xm:sqref>
        </x14:conditionalFormatting>
        <x14:conditionalFormatting xmlns:xm="http://schemas.microsoft.com/office/excel/2006/main">
          <x14:cfRule type="iconSet" priority="2" id="{5B3B48C3-9834-4B17-9920-5F237F546FF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P68:P95</xm:sqref>
        </x14:conditionalFormatting>
        <x14:conditionalFormatting xmlns:xm="http://schemas.microsoft.com/office/excel/2006/main">
          <x14:cfRule type="iconSet" priority="1" id="{69E4FA30-97EE-4A4F-8FF4-612F861AEFE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F96 L96 P96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20">
    <pageSetUpPr fitToPage="1"/>
  </sheetPr>
  <dimension ref="A1:R8"/>
  <sheetViews>
    <sheetView showGridLines="0" workbookViewId="0">
      <selection activeCell="J6" sqref="J6:K8"/>
    </sheetView>
  </sheetViews>
  <sheetFormatPr defaultRowHeight="15"/>
  <cols>
    <col min="1" max="1" width="2.85546875" customWidth="1"/>
    <col min="2" max="2" width="2.28515625" customWidth="1"/>
    <col min="3" max="3" width="22" customWidth="1"/>
    <col min="8" max="8" width="10.85546875" customWidth="1"/>
    <col min="9" max="9" width="2.140625" customWidth="1"/>
    <col min="14" max="14" width="10.85546875" customWidth="1"/>
    <col min="15" max="15" width="2.140625" customWidth="1"/>
    <col min="18" max="18" width="10.85546875" customWidth="1"/>
  </cols>
  <sheetData>
    <row r="1" spans="1:18" ht="15.75">
      <c r="A1" s="4" t="s">
        <v>116</v>
      </c>
    </row>
    <row r="2" spans="1:18" ht="15.75" thickBot="1"/>
    <row r="3" spans="1:18">
      <c r="A3" s="466" t="s">
        <v>16</v>
      </c>
      <c r="B3" s="454"/>
      <c r="C3" s="454"/>
      <c r="D3" s="481" t="s">
        <v>1</v>
      </c>
      <c r="E3" s="479"/>
      <c r="F3" s="481" t="s">
        <v>100</v>
      </c>
      <c r="G3" s="479"/>
      <c r="H3" s="130" t="s">
        <v>0</v>
      </c>
      <c r="J3" s="483" t="s">
        <v>19</v>
      </c>
      <c r="K3" s="479"/>
      <c r="L3" s="477" t="s">
        <v>100</v>
      </c>
      <c r="M3" s="478"/>
      <c r="N3" s="130" t="s">
        <v>0</v>
      </c>
      <c r="P3" s="490" t="s">
        <v>22</v>
      </c>
      <c r="Q3" s="479"/>
      <c r="R3" s="130" t="s">
        <v>0</v>
      </c>
    </row>
    <row r="4" spans="1:18">
      <c r="A4" s="480"/>
      <c r="B4" s="455"/>
      <c r="C4" s="455"/>
      <c r="D4" s="484" t="s">
        <v>202</v>
      </c>
      <c r="E4" s="486"/>
      <c r="F4" s="484" t="str">
        <f>D4</f>
        <v>jan-ago</v>
      </c>
      <c r="G4" s="486"/>
      <c r="H4" s="131" t="s">
        <v>154</v>
      </c>
      <c r="J4" s="487" t="str">
        <f>D4</f>
        <v>jan-ago</v>
      </c>
      <c r="K4" s="486"/>
      <c r="L4" s="488" t="str">
        <f>D4</f>
        <v>jan-ago</v>
      </c>
      <c r="M4" s="476"/>
      <c r="N4" s="131" t="str">
        <f>H4</f>
        <v>2026/2025</v>
      </c>
      <c r="P4" s="487" t="str">
        <f>D4</f>
        <v>jan-ago</v>
      </c>
      <c r="Q4" s="485"/>
      <c r="R4" s="131" t="str">
        <f>N4</f>
        <v>2026/2025</v>
      </c>
    </row>
    <row r="5" spans="1:18" ht="19.5" customHeight="1" thickBot="1">
      <c r="A5" s="467"/>
      <c r="B5" s="491"/>
      <c r="C5" s="491"/>
      <c r="D5" s="99">
        <v>2025</v>
      </c>
      <c r="E5" s="160">
        <v>2026</v>
      </c>
      <c r="F5" s="99">
        <f>D5</f>
        <v>2025</v>
      </c>
      <c r="G5" s="134">
        <f>E5</f>
        <v>2026</v>
      </c>
      <c r="H5" s="166" t="s">
        <v>1</v>
      </c>
      <c r="J5" s="25">
        <f>D5</f>
        <v>2025</v>
      </c>
      <c r="K5" s="134">
        <f>E5</f>
        <v>2026</v>
      </c>
      <c r="L5" s="159">
        <f>F5</f>
        <v>2025</v>
      </c>
      <c r="M5" s="144">
        <f>G5</f>
        <v>2026</v>
      </c>
      <c r="N5" s="259">
        <v>1000</v>
      </c>
      <c r="P5" s="25">
        <f>D5</f>
        <v>2025</v>
      </c>
      <c r="Q5" s="134">
        <f>E5</f>
        <v>2026</v>
      </c>
      <c r="R5" s="166"/>
    </row>
    <row r="6" spans="1:18" ht="24" customHeight="1">
      <c r="A6" s="161" t="s">
        <v>20</v>
      </c>
      <c r="B6" s="1"/>
      <c r="C6" s="1"/>
      <c r="D6" s="115">
        <v>9344.1000000000022</v>
      </c>
      <c r="E6" s="147">
        <v>8566.3500000000076</v>
      </c>
      <c r="F6" s="247">
        <f>D6/D8</f>
        <v>0.60436973268050376</v>
      </c>
      <c r="G6" s="246">
        <f>E6/E8</f>
        <v>0.59315702300795747</v>
      </c>
      <c r="H6" s="102">
        <f>(E6-D6)/D6</f>
        <v>-8.3234340385911362E-2</v>
      </c>
      <c r="I6" s="1"/>
      <c r="J6" s="19">
        <v>4717.0770000000011</v>
      </c>
      <c r="K6" s="147">
        <v>4388.1130000000003</v>
      </c>
      <c r="L6" s="247">
        <f>J6/J8</f>
        <v>0.47387972773206</v>
      </c>
      <c r="M6" s="246">
        <f>K6/K8</f>
        <v>0.4734518802719796</v>
      </c>
      <c r="N6" s="102">
        <f>(K6-J6)/J6</f>
        <v>-6.9738950625567647E-2</v>
      </c>
      <c r="P6" s="27">
        <f t="shared" ref="P6:Q8" si="0">(J6/D6)*10</f>
        <v>5.0481876264166692</v>
      </c>
      <c r="Q6" s="152">
        <f t="shared" si="0"/>
        <v>5.1225002480636403</v>
      </c>
      <c r="R6" s="102">
        <f>(Q6-P6)/P6</f>
        <v>1.4720653657582084E-2</v>
      </c>
    </row>
    <row r="7" spans="1:18" ht="24" customHeight="1" thickBot="1">
      <c r="A7" s="161" t="s">
        <v>21</v>
      </c>
      <c r="B7" s="1"/>
      <c r="C7" s="1"/>
      <c r="D7" s="117">
        <v>6116.8000000000011</v>
      </c>
      <c r="E7" s="140">
        <v>5875.6100000000015</v>
      </c>
      <c r="F7" s="247">
        <f>D7/D8</f>
        <v>0.39563026731949624</v>
      </c>
      <c r="G7" s="215">
        <f>E7/E8</f>
        <v>0.40684297699204247</v>
      </c>
      <c r="H7" s="55">
        <f t="shared" ref="H7:H8" si="1">(E7-D7)/D7</f>
        <v>-3.9430748103583498E-2</v>
      </c>
      <c r="J7" s="19">
        <v>5237.0880000000006</v>
      </c>
      <c r="K7" s="140">
        <v>4880.2270000000017</v>
      </c>
      <c r="L7" s="247">
        <f>J7/J8</f>
        <v>0.52612027226794011</v>
      </c>
      <c r="M7" s="215">
        <f>K7/K8</f>
        <v>0.5265481197280204</v>
      </c>
      <c r="N7" s="55">
        <f t="shared" ref="N7:N8" si="2">(K7-J7)/J7</f>
        <v>-6.8141112007283233E-2</v>
      </c>
      <c r="P7" s="27">
        <f t="shared" si="0"/>
        <v>8.5618100967826312</v>
      </c>
      <c r="Q7" s="152">
        <f t="shared" si="0"/>
        <v>8.3059069611495655</v>
      </c>
      <c r="R7" s="55">
        <f t="shared" ref="R7:R8" si="3">(Q7-P7)/P7</f>
        <v>-2.9888905820187404E-2</v>
      </c>
    </row>
    <row r="8" spans="1:18" ht="26.25" customHeight="1" thickBot="1">
      <c r="A8" s="12" t="s">
        <v>12</v>
      </c>
      <c r="B8" s="162"/>
      <c r="C8" s="162"/>
      <c r="D8" s="163">
        <v>15460.900000000003</v>
      </c>
      <c r="E8" s="145">
        <v>14441.96000000001</v>
      </c>
      <c r="F8" s="243">
        <f>SUM(F6:F7)</f>
        <v>1</v>
      </c>
      <c r="G8" s="244">
        <f>SUM(G6:G7)</f>
        <v>1</v>
      </c>
      <c r="H8" s="57">
        <f t="shared" si="1"/>
        <v>-6.5904313461699712E-2</v>
      </c>
      <c r="I8" s="1"/>
      <c r="J8" s="17">
        <v>9954.1650000000009</v>
      </c>
      <c r="K8" s="145">
        <v>9268.340000000002</v>
      </c>
      <c r="L8" s="243">
        <f>SUM(L6:L7)</f>
        <v>1</v>
      </c>
      <c r="M8" s="244">
        <f>SUM(M6:M7)</f>
        <v>1</v>
      </c>
      <c r="N8" s="57">
        <f t="shared" si="2"/>
        <v>-6.8898295336675533E-2</v>
      </c>
      <c r="O8" s="1"/>
      <c r="P8" s="29">
        <f t="shared" si="0"/>
        <v>6.4382830236273421</v>
      </c>
      <c r="Q8" s="146">
        <f t="shared" si="0"/>
        <v>6.4176469121919713</v>
      </c>
      <c r="R8" s="57">
        <f t="shared" si="3"/>
        <v>-3.2052196773021606E-3</v>
      </c>
    </row>
  </sheetData>
  <mergeCells count="11">
    <mergeCell ref="A3:C5"/>
    <mergeCell ref="D3:E3"/>
    <mergeCell ref="F3:G3"/>
    <mergeCell ref="J3:K3"/>
    <mergeCell ref="P3:Q3"/>
    <mergeCell ref="D4:E4"/>
    <mergeCell ref="F4:G4"/>
    <mergeCell ref="J4:K4"/>
    <mergeCell ref="L4:M4"/>
    <mergeCell ref="P4:Q4"/>
    <mergeCell ref="L3:M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8F4083F-29DC-49BF-80EF-785BB9A8D82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H6:H8</xm:sqref>
        </x14:conditionalFormatting>
        <x14:conditionalFormatting xmlns:xm="http://schemas.microsoft.com/office/excel/2006/main">
          <x14:cfRule type="iconSet" priority="2" id="{F90FDC5F-EFFB-42DB-BF02-425FA3AD964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N6:N8</xm:sqref>
        </x14:conditionalFormatting>
        <x14:conditionalFormatting xmlns:xm="http://schemas.microsoft.com/office/excel/2006/main">
          <x14:cfRule type="iconSet" priority="1" id="{33AD0CCE-9156-45C4-A5CB-89D9D76D4C6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R6:R8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21">
    <pageSetUpPr fitToPage="1"/>
  </sheetPr>
  <dimension ref="A1:P95"/>
  <sheetViews>
    <sheetView showGridLines="0" zoomScaleNormal="100" workbookViewId="0">
      <selection activeCell="P92" sqref="P92"/>
    </sheetView>
  </sheetViews>
  <sheetFormatPr defaultRowHeight="15"/>
  <cols>
    <col min="1" max="1" width="29.42578125" customWidth="1"/>
    <col min="6" max="6" width="10.85546875" customWidth="1"/>
    <col min="7" max="7" width="2" customWidth="1"/>
    <col min="12" max="12" width="10.85546875" customWidth="1"/>
    <col min="13" max="13" width="2" customWidth="1"/>
    <col min="16" max="16" width="10.85546875" customWidth="1"/>
  </cols>
  <sheetData>
    <row r="1" spans="1:16" ht="15.75">
      <c r="A1" s="4" t="s">
        <v>117</v>
      </c>
    </row>
    <row r="3" spans="1:16" ht="8.25" customHeight="1" thickBot="1"/>
    <row r="4" spans="1:16">
      <c r="A4" s="494" t="s">
        <v>3</v>
      </c>
      <c r="B4" s="481" t="s">
        <v>1</v>
      </c>
      <c r="C4" s="479"/>
      <c r="D4" s="481" t="s">
        <v>100</v>
      </c>
      <c r="E4" s="479"/>
      <c r="F4" s="130" t="s">
        <v>0</v>
      </c>
      <c r="H4" s="492" t="s">
        <v>19</v>
      </c>
      <c r="I4" s="493"/>
      <c r="J4" s="481" t="s">
        <v>100</v>
      </c>
      <c r="K4" s="482"/>
      <c r="L4" s="130" t="s">
        <v>0</v>
      </c>
      <c r="N4" s="490" t="s">
        <v>22</v>
      </c>
      <c r="O4" s="479"/>
      <c r="P4" s="130" t="s">
        <v>0</v>
      </c>
    </row>
    <row r="5" spans="1:16">
      <c r="A5" s="495"/>
      <c r="B5" s="484" t="s">
        <v>202</v>
      </c>
      <c r="C5" s="486"/>
      <c r="D5" s="484" t="str">
        <f>B5</f>
        <v>jan-ago</v>
      </c>
      <c r="E5" s="486"/>
      <c r="F5" s="131" t="s">
        <v>154</v>
      </c>
      <c r="H5" s="487" t="str">
        <f>B5</f>
        <v>jan-ago</v>
      </c>
      <c r="I5" s="486"/>
      <c r="J5" s="484" t="str">
        <f>B5</f>
        <v>jan-ago</v>
      </c>
      <c r="K5" s="485"/>
      <c r="L5" s="131" t="str">
        <f>F5</f>
        <v>2026/2025</v>
      </c>
      <c r="N5" s="487" t="str">
        <f>B5</f>
        <v>jan-ago</v>
      </c>
      <c r="O5" s="485"/>
      <c r="P5" s="131" t="str">
        <f>L5</f>
        <v>2026/2025</v>
      </c>
    </row>
    <row r="6" spans="1:16" ht="19.5" customHeight="1" thickBot="1">
      <c r="A6" s="496"/>
      <c r="B6" s="99">
        <f>'6'!E6</f>
        <v>2025</v>
      </c>
      <c r="C6" s="134">
        <f>'6'!F6</f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E6</f>
        <v>2026</v>
      </c>
      <c r="J6" s="99">
        <f>B6</f>
        <v>2025</v>
      </c>
      <c r="K6" s="134">
        <f>C6</f>
        <v>2026</v>
      </c>
      <c r="L6" s="259">
        <v>1000</v>
      </c>
      <c r="N6" s="25">
        <f>B6</f>
        <v>2025</v>
      </c>
      <c r="O6" s="134">
        <f>C6</f>
        <v>2026</v>
      </c>
      <c r="P6" s="132"/>
    </row>
    <row r="7" spans="1:16" ht="20.100000000000001" customHeight="1">
      <c r="A7" s="8" t="s">
        <v>165</v>
      </c>
      <c r="B7" s="39">
        <v>1398.2000000000003</v>
      </c>
      <c r="C7" s="147">
        <v>1162.56</v>
      </c>
      <c r="D7" s="247">
        <f>B7/$B$33</f>
        <v>9.0434580134403544E-2</v>
      </c>
      <c r="E7" s="246">
        <f t="shared" ref="E7:E32" si="0">C7/$C$33</f>
        <v>8.0498768865167894E-2</v>
      </c>
      <c r="F7" s="52">
        <f>(C7-B7)/B7</f>
        <v>-0.16853096838792753</v>
      </c>
      <c r="H7" s="39">
        <v>1589.5420000000001</v>
      </c>
      <c r="I7" s="147">
        <v>1358.2360000000001</v>
      </c>
      <c r="J7" s="247">
        <f>H7/$H$33</f>
        <v>0.15968612133714888</v>
      </c>
      <c r="K7" s="246">
        <f>I7/$I$33</f>
        <v>0.14654576763476523</v>
      </c>
      <c r="L7" s="52">
        <f>(I7-H7)/H7</f>
        <v>-0.14551738802749473</v>
      </c>
      <c r="N7" s="27">
        <f t="shared" ref="N7:N33" si="1">(H7/B7)*10</f>
        <v>11.368488056072092</v>
      </c>
      <c r="O7" s="151">
        <f t="shared" ref="O7:O32" si="2">(I7/C7)*10</f>
        <v>11.683147536471237</v>
      </c>
      <c r="P7" s="61">
        <f>(O7-N7)/N7</f>
        <v>2.7678217089833725E-2</v>
      </c>
    </row>
    <row r="8" spans="1:16" ht="20.100000000000001" customHeight="1">
      <c r="A8" s="8" t="s">
        <v>211</v>
      </c>
      <c r="B8" s="19">
        <v>4821.3600000000006</v>
      </c>
      <c r="C8" s="140">
        <v>3378.4399999999996</v>
      </c>
      <c r="D8" s="247">
        <f t="shared" ref="D8:D32" si="3">B8/$B$33</f>
        <v>0.31184213079445561</v>
      </c>
      <c r="E8" s="215">
        <f t="shared" si="0"/>
        <v>0.2339322363446513</v>
      </c>
      <c r="F8" s="52">
        <f t="shared" ref="F8:F32" si="4">(C8-B8)/B8</f>
        <v>-0.29927655267393449</v>
      </c>
      <c r="H8" s="19">
        <v>1929.3009999999999</v>
      </c>
      <c r="I8" s="140">
        <v>1193.7530000000002</v>
      </c>
      <c r="J8" s="247">
        <f t="shared" ref="J8:J32" si="5">H8/$H$33</f>
        <v>0.19381846694323437</v>
      </c>
      <c r="K8" s="215">
        <f t="shared" ref="K8:K32" si="6">I8/$I$33</f>
        <v>0.12879900823664217</v>
      </c>
      <c r="L8" s="52">
        <f t="shared" ref="L8:L33" si="7">(I8-H8)/H8</f>
        <v>-0.38125103340536276</v>
      </c>
      <c r="N8" s="27">
        <f t="shared" si="1"/>
        <v>4.0015700964043335</v>
      </c>
      <c r="O8" s="152">
        <f t="shared" si="2"/>
        <v>3.5334444299735983</v>
      </c>
      <c r="P8" s="52">
        <f t="shared" ref="P8:P69" si="8">(O8-N8)/N8</f>
        <v>-0.11698549698064167</v>
      </c>
    </row>
    <row r="9" spans="1:16" ht="20.100000000000001" customHeight="1">
      <c r="A9" s="8" t="s">
        <v>214</v>
      </c>
      <c r="B9" s="19">
        <v>1376.1799999999998</v>
      </c>
      <c r="C9" s="140">
        <v>1821.88</v>
      </c>
      <c r="D9" s="247">
        <f t="shared" si="3"/>
        <v>8.9010342218111452E-2</v>
      </c>
      <c r="E9" s="215">
        <f t="shared" si="0"/>
        <v>0.12615185196469181</v>
      </c>
      <c r="F9" s="52">
        <f t="shared" si="4"/>
        <v>0.323867517330582</v>
      </c>
      <c r="H9" s="19">
        <v>667.84400000000005</v>
      </c>
      <c r="I9" s="140">
        <v>958.85</v>
      </c>
      <c r="J9" s="247">
        <f t="shared" si="5"/>
        <v>6.7091915796051227E-2</v>
      </c>
      <c r="K9" s="215">
        <f t="shared" si="6"/>
        <v>0.10345434025942078</v>
      </c>
      <c r="L9" s="52">
        <f t="shared" si="7"/>
        <v>0.43573948407113033</v>
      </c>
      <c r="N9" s="27">
        <f t="shared" si="1"/>
        <v>4.8528826170995085</v>
      </c>
      <c r="O9" s="152">
        <f t="shared" si="2"/>
        <v>5.262970118778405</v>
      </c>
      <c r="P9" s="52">
        <f t="shared" si="8"/>
        <v>8.4503898823746815E-2</v>
      </c>
    </row>
    <row r="10" spans="1:16" ht="20.100000000000001" customHeight="1">
      <c r="A10" s="8" t="s">
        <v>212</v>
      </c>
      <c r="B10" s="19">
        <v>892.76999999999987</v>
      </c>
      <c r="C10" s="140">
        <v>1039.3399999999999</v>
      </c>
      <c r="D10" s="247">
        <f t="shared" si="3"/>
        <v>5.7743727726070254E-2</v>
      </c>
      <c r="E10" s="215">
        <f t="shared" si="0"/>
        <v>7.196668596229322E-2</v>
      </c>
      <c r="F10" s="52">
        <f t="shared" si="4"/>
        <v>0.16417442342372623</v>
      </c>
      <c r="H10" s="19">
        <v>906.678</v>
      </c>
      <c r="I10" s="140">
        <v>831.52499999999986</v>
      </c>
      <c r="J10" s="247">
        <f t="shared" si="5"/>
        <v>9.1085289424075275E-2</v>
      </c>
      <c r="K10" s="215">
        <f t="shared" si="6"/>
        <v>8.9716713025201913E-2</v>
      </c>
      <c r="L10" s="52">
        <f t="shared" si="7"/>
        <v>-8.2888302131517627E-2</v>
      </c>
      <c r="N10" s="27">
        <f t="shared" si="1"/>
        <v>10.15578480459693</v>
      </c>
      <c r="O10" s="152">
        <f t="shared" si="2"/>
        <v>8.0005099389997483</v>
      </c>
      <c r="P10" s="52">
        <f t="shared" si="8"/>
        <v>-0.2122213996324159</v>
      </c>
    </row>
    <row r="11" spans="1:16" ht="20.100000000000001" customHeight="1">
      <c r="A11" s="8" t="s">
        <v>173</v>
      </c>
      <c r="B11" s="19">
        <v>1648.3600000000001</v>
      </c>
      <c r="C11" s="140">
        <v>1305.7899999999997</v>
      </c>
      <c r="D11" s="247">
        <f t="shared" si="3"/>
        <v>0.10661475075836462</v>
      </c>
      <c r="E11" s="215">
        <f t="shared" si="0"/>
        <v>9.041639777426333E-2</v>
      </c>
      <c r="F11" s="52">
        <f t="shared" si="4"/>
        <v>-0.20782474702128198</v>
      </c>
      <c r="H11" s="19">
        <v>1021.739</v>
      </c>
      <c r="I11" s="140">
        <v>744.68599999999981</v>
      </c>
      <c r="J11" s="247">
        <f t="shared" si="5"/>
        <v>0.10264437047205871</v>
      </c>
      <c r="K11" s="215">
        <f t="shared" si="6"/>
        <v>8.0347289805941496E-2</v>
      </c>
      <c r="L11" s="52">
        <f t="shared" si="7"/>
        <v>-0.27115828993510105</v>
      </c>
      <c r="N11" s="27">
        <f t="shared" si="1"/>
        <v>6.1985185275061276</v>
      </c>
      <c r="O11" s="152">
        <f t="shared" si="2"/>
        <v>5.7029537674511213</v>
      </c>
      <c r="P11" s="52">
        <f t="shared" si="8"/>
        <v>-7.9948903573639679E-2</v>
      </c>
    </row>
    <row r="12" spans="1:16" ht="20.100000000000001" customHeight="1">
      <c r="A12" s="8" t="s">
        <v>216</v>
      </c>
      <c r="B12" s="19">
        <v>1110.9899999999998</v>
      </c>
      <c r="C12" s="140">
        <v>676.02</v>
      </c>
      <c r="D12" s="247">
        <f t="shared" si="3"/>
        <v>7.1858041899242567E-2</v>
      </c>
      <c r="E12" s="215">
        <f t="shared" si="0"/>
        <v>4.6809435838348817E-2</v>
      </c>
      <c r="F12" s="52">
        <f t="shared" si="4"/>
        <v>-0.39151567520859765</v>
      </c>
      <c r="H12" s="19">
        <v>642.42500000000007</v>
      </c>
      <c r="I12" s="140">
        <v>503.09</v>
      </c>
      <c r="J12" s="247">
        <f t="shared" si="5"/>
        <v>6.4538311350073083E-2</v>
      </c>
      <c r="K12" s="215">
        <f t="shared" si="6"/>
        <v>5.4280486041729151E-2</v>
      </c>
      <c r="L12" s="52">
        <f t="shared" si="7"/>
        <v>-0.21688913102696825</v>
      </c>
      <c r="N12" s="27">
        <f t="shared" ref="N12:N31" si="9">(H12/B12)*10</f>
        <v>5.7824552876263535</v>
      </c>
      <c r="O12" s="152">
        <f t="shared" ref="O12:O31" si="10">(I12/C12)*10</f>
        <v>7.441939587586166</v>
      </c>
      <c r="P12" s="52">
        <f t="shared" ref="P12:P31" si="11">(O12-N12)/N12</f>
        <v>0.28698610147680298</v>
      </c>
    </row>
    <row r="13" spans="1:16" ht="20.100000000000001" customHeight="1">
      <c r="A13" s="8" t="s">
        <v>218</v>
      </c>
      <c r="B13" s="19">
        <v>581.59</v>
      </c>
      <c r="C13" s="140">
        <v>699.56</v>
      </c>
      <c r="D13" s="247">
        <f t="shared" si="3"/>
        <v>3.7616826963501465E-2</v>
      </c>
      <c r="E13" s="215">
        <f t="shared" si="0"/>
        <v>4.8439408501339161E-2</v>
      </c>
      <c r="F13" s="52">
        <f t="shared" si="4"/>
        <v>0.2028404890042812</v>
      </c>
      <c r="H13" s="19">
        <v>344.89799999999997</v>
      </c>
      <c r="I13" s="140">
        <v>388.16899999999998</v>
      </c>
      <c r="J13" s="247">
        <f t="shared" si="5"/>
        <v>3.4648611912701875E-2</v>
      </c>
      <c r="K13" s="215">
        <f t="shared" si="6"/>
        <v>4.1881178290826618E-2</v>
      </c>
      <c r="L13" s="52">
        <f t="shared" si="7"/>
        <v>0.12546028101061768</v>
      </c>
      <c r="N13" s="27">
        <f t="shared" si="9"/>
        <v>5.9302601489021463</v>
      </c>
      <c r="O13" s="152">
        <f t="shared" si="10"/>
        <v>5.5487592200811946</v>
      </c>
      <c r="P13" s="52">
        <f t="shared" si="11"/>
        <v>-6.4331229868824211E-2</v>
      </c>
    </row>
    <row r="14" spans="1:16" ht="20.100000000000001" customHeight="1">
      <c r="A14" s="8" t="s">
        <v>171</v>
      </c>
      <c r="B14" s="19">
        <v>125.52000000000001</v>
      </c>
      <c r="C14" s="140">
        <v>141.93</v>
      </c>
      <c r="D14" s="247">
        <f t="shared" si="3"/>
        <v>8.1185441985912824E-3</v>
      </c>
      <c r="E14" s="215">
        <f t="shared" si="0"/>
        <v>9.8276134264324248E-3</v>
      </c>
      <c r="F14" s="52">
        <f t="shared" si="4"/>
        <v>0.13073613766730396</v>
      </c>
      <c r="H14" s="19">
        <v>308.98399999999998</v>
      </c>
      <c r="I14" s="140">
        <v>367.32099999999997</v>
      </c>
      <c r="J14" s="247">
        <f t="shared" si="5"/>
        <v>3.1040674933557971E-2</v>
      </c>
      <c r="K14" s="215">
        <f t="shared" si="6"/>
        <v>3.9631800300808984E-2</v>
      </c>
      <c r="L14" s="52">
        <f t="shared" si="7"/>
        <v>0.1888026564482303</v>
      </c>
      <c r="N14" s="27">
        <f t="shared" si="9"/>
        <v>24.616316124920328</v>
      </c>
      <c r="O14" s="152">
        <f t="shared" si="10"/>
        <v>25.880434016768827</v>
      </c>
      <c r="P14" s="52">
        <f t="shared" si="11"/>
        <v>5.1352846032423585E-2</v>
      </c>
    </row>
    <row r="15" spans="1:16" ht="20.100000000000001" customHeight="1">
      <c r="A15" s="8" t="s">
        <v>221</v>
      </c>
      <c r="B15" s="19">
        <v>71.400000000000006</v>
      </c>
      <c r="C15" s="140">
        <v>409.09000000000003</v>
      </c>
      <c r="D15" s="247">
        <f t="shared" si="3"/>
        <v>4.6181011454701848E-3</v>
      </c>
      <c r="E15" s="215">
        <f t="shared" si="0"/>
        <v>2.8326487540472352E-2</v>
      </c>
      <c r="F15" s="52">
        <f t="shared" si="4"/>
        <v>4.7295518207282914</v>
      </c>
      <c r="H15" s="19">
        <v>69.50500000000001</v>
      </c>
      <c r="I15" s="140">
        <v>343.14400000000006</v>
      </c>
      <c r="J15" s="247">
        <f t="shared" si="5"/>
        <v>6.9825043084980037E-3</v>
      </c>
      <c r="K15" s="215">
        <f t="shared" si="6"/>
        <v>3.7023242565551118E-2</v>
      </c>
      <c r="L15" s="52">
        <f t="shared" si="7"/>
        <v>3.9369685634127047</v>
      </c>
      <c r="N15" s="27">
        <f t="shared" si="9"/>
        <v>9.7345938375350158</v>
      </c>
      <c r="O15" s="152">
        <f t="shared" si="10"/>
        <v>8.387983084406855</v>
      </c>
      <c r="P15" s="52">
        <f t="shared" si="11"/>
        <v>-0.13833250524904778</v>
      </c>
    </row>
    <row r="16" spans="1:16" ht="20.100000000000001" customHeight="1">
      <c r="A16" s="8" t="s">
        <v>213</v>
      </c>
      <c r="B16" s="19">
        <v>370.97</v>
      </c>
      <c r="C16" s="140">
        <v>470.03999999999996</v>
      </c>
      <c r="D16" s="247">
        <f t="shared" si="3"/>
        <v>2.3994075377241939E-2</v>
      </c>
      <c r="E16" s="215">
        <f t="shared" si="0"/>
        <v>3.2546828823788461E-2</v>
      </c>
      <c r="F16" s="52">
        <f t="shared" si="4"/>
        <v>0.26705663530743706</v>
      </c>
      <c r="H16" s="19">
        <v>269.16200000000003</v>
      </c>
      <c r="I16" s="140">
        <v>295.02199999999993</v>
      </c>
      <c r="J16" s="247">
        <f t="shared" si="5"/>
        <v>2.7040138474698792E-2</v>
      </c>
      <c r="K16" s="215">
        <f t="shared" si="6"/>
        <v>3.183115854619057E-2</v>
      </c>
      <c r="L16" s="52">
        <f t="shared" si="7"/>
        <v>9.607596911896886E-2</v>
      </c>
      <c r="N16" s="27">
        <f t="shared" si="9"/>
        <v>7.2556271396608896</v>
      </c>
      <c r="O16" s="152">
        <f t="shared" si="10"/>
        <v>6.2765296570504621</v>
      </c>
      <c r="P16" s="52">
        <f t="shared" si="11"/>
        <v>-0.13494319150696987</v>
      </c>
    </row>
    <row r="17" spans="1:16" ht="20.100000000000001" customHeight="1">
      <c r="A17" s="8" t="s">
        <v>175</v>
      </c>
      <c r="B17" s="19">
        <v>164.92</v>
      </c>
      <c r="C17" s="140">
        <v>256.48</v>
      </c>
      <c r="D17" s="247">
        <f t="shared" si="3"/>
        <v>1.0666908136007602E-2</v>
      </c>
      <c r="E17" s="215">
        <f t="shared" si="0"/>
        <v>1.775936230262375E-2</v>
      </c>
      <c r="F17" s="52">
        <f t="shared" si="4"/>
        <v>0.55517826825127359</v>
      </c>
      <c r="H17" s="19">
        <v>166.39599999999999</v>
      </c>
      <c r="I17" s="140">
        <v>278.24900000000002</v>
      </c>
      <c r="J17" s="247">
        <f t="shared" si="5"/>
        <v>1.6716218788818554E-2</v>
      </c>
      <c r="K17" s="215">
        <f t="shared" si="6"/>
        <v>3.0021449364179564E-2</v>
      </c>
      <c r="L17" s="52">
        <f t="shared" si="7"/>
        <v>0.67220966850164698</v>
      </c>
      <c r="N17" s="27">
        <f t="shared" si="9"/>
        <v>10.089497938394373</v>
      </c>
      <c r="O17" s="152">
        <f t="shared" si="10"/>
        <v>10.848760137242671</v>
      </c>
      <c r="P17" s="52">
        <f t="shared" si="11"/>
        <v>7.52527235234388E-2</v>
      </c>
    </row>
    <row r="18" spans="1:16" ht="20.100000000000001" customHeight="1">
      <c r="A18" s="8" t="s">
        <v>169</v>
      </c>
      <c r="B18" s="19">
        <v>523.69000000000005</v>
      </c>
      <c r="C18" s="140">
        <v>514.18000000000006</v>
      </c>
      <c r="D18" s="247">
        <f t="shared" si="3"/>
        <v>3.3871896202679011E-2</v>
      </c>
      <c r="E18" s="215">
        <f t="shared" si="0"/>
        <v>3.5603200673592794E-2</v>
      </c>
      <c r="F18" s="52">
        <f t="shared" si="4"/>
        <v>-1.8159598235597377E-2</v>
      </c>
      <c r="H18" s="19">
        <v>238.37099999999998</v>
      </c>
      <c r="I18" s="140">
        <v>256.85899999999998</v>
      </c>
      <c r="J18" s="247">
        <f t="shared" si="5"/>
        <v>2.3946860434802923E-2</v>
      </c>
      <c r="K18" s="215">
        <f t="shared" si="6"/>
        <v>2.7713592725342399E-2</v>
      </c>
      <c r="L18" s="52">
        <f t="shared" si="7"/>
        <v>7.7559770274068573E-2</v>
      </c>
      <c r="N18" s="27">
        <f t="shared" si="9"/>
        <v>4.5517577192613947</v>
      </c>
      <c r="O18" s="152">
        <f t="shared" si="10"/>
        <v>4.9955074098564696</v>
      </c>
      <c r="P18" s="52">
        <f t="shared" si="11"/>
        <v>9.748974307601796E-2</v>
      </c>
    </row>
    <row r="19" spans="1:16" ht="20.100000000000001" customHeight="1">
      <c r="A19" s="8" t="s">
        <v>168</v>
      </c>
      <c r="B19" s="19">
        <v>285.49</v>
      </c>
      <c r="C19" s="140">
        <v>281.72999999999996</v>
      </c>
      <c r="D19" s="247">
        <f t="shared" si="3"/>
        <v>1.8465289860228055E-2</v>
      </c>
      <c r="E19" s="215">
        <f t="shared" si="0"/>
        <v>1.9507739946655441E-2</v>
      </c>
      <c r="F19" s="52">
        <f t="shared" si="4"/>
        <v>-1.3170338715892143E-2</v>
      </c>
      <c r="H19" s="19">
        <v>250.45499999999998</v>
      </c>
      <c r="I19" s="140">
        <v>238.82</v>
      </c>
      <c r="J19" s="247">
        <f t="shared" si="5"/>
        <v>2.5160824639736238E-2</v>
      </c>
      <c r="K19" s="215">
        <f t="shared" si="6"/>
        <v>2.5767289503837797E-2</v>
      </c>
      <c r="L19" s="52">
        <f t="shared" si="7"/>
        <v>-4.645545107903612E-2</v>
      </c>
      <c r="N19" s="27">
        <f t="shared" si="9"/>
        <v>8.7728116571508625</v>
      </c>
      <c r="O19" s="152">
        <f t="shared" si="10"/>
        <v>8.4769105171618229</v>
      </c>
      <c r="P19" s="52">
        <f t="shared" si="11"/>
        <v>-3.3729339184871907E-2</v>
      </c>
    </row>
    <row r="20" spans="1:16" ht="20.100000000000001" customHeight="1">
      <c r="A20" s="8" t="s">
        <v>170</v>
      </c>
      <c r="B20" s="19">
        <v>239.13</v>
      </c>
      <c r="C20" s="140">
        <v>376.48</v>
      </c>
      <c r="D20" s="247">
        <f t="shared" si="3"/>
        <v>1.5466758080060016E-2</v>
      </c>
      <c r="E20" s="215">
        <f t="shared" si="0"/>
        <v>2.606848377921003E-2</v>
      </c>
      <c r="F20" s="52">
        <f t="shared" si="4"/>
        <v>0.57437377158867575</v>
      </c>
      <c r="H20" s="19">
        <v>149.60699999999997</v>
      </c>
      <c r="I20" s="140">
        <v>213.447</v>
      </c>
      <c r="J20" s="247">
        <f t="shared" si="5"/>
        <v>1.5029588117134889E-2</v>
      </c>
      <c r="K20" s="215">
        <f t="shared" si="6"/>
        <v>2.3029690322107301E-2</v>
      </c>
      <c r="L20" s="52">
        <f t="shared" si="7"/>
        <v>0.42671800116304748</v>
      </c>
      <c r="N20" s="27">
        <f t="shared" si="9"/>
        <v>6.2563041023710939</v>
      </c>
      <c r="O20" s="152">
        <f t="shared" si="10"/>
        <v>5.6695441988950277</v>
      </c>
      <c r="P20" s="52">
        <f t="shared" si="11"/>
        <v>-9.3786985714727086E-2</v>
      </c>
    </row>
    <row r="21" spans="1:16" ht="20.100000000000001" customHeight="1">
      <c r="A21" s="8" t="s">
        <v>228</v>
      </c>
      <c r="B21" s="19">
        <v>21.92</v>
      </c>
      <c r="C21" s="140">
        <v>327.52999999999997</v>
      </c>
      <c r="D21" s="247">
        <f t="shared" si="3"/>
        <v>1.4177699875168972E-3</v>
      </c>
      <c r="E21" s="215">
        <f t="shared" si="0"/>
        <v>2.2679054643552538E-2</v>
      </c>
      <c r="F21" s="52">
        <f t="shared" si="4"/>
        <v>13.942062043795618</v>
      </c>
      <c r="H21" s="19">
        <v>28.639000000000003</v>
      </c>
      <c r="I21" s="140">
        <v>159.01399999999998</v>
      </c>
      <c r="J21" s="247">
        <f t="shared" si="5"/>
        <v>2.8770871288551084E-3</v>
      </c>
      <c r="K21" s="215">
        <f t="shared" si="6"/>
        <v>1.7156686094813092E-2</v>
      </c>
      <c r="L21" s="52">
        <f t="shared" si="7"/>
        <v>4.55235867174133</v>
      </c>
      <c r="N21" s="27">
        <f t="shared" si="9"/>
        <v>13.065237226277373</v>
      </c>
      <c r="O21" s="152">
        <f t="shared" si="10"/>
        <v>4.854944585228834</v>
      </c>
      <c r="P21" s="52">
        <f t="shared" si="11"/>
        <v>-0.62840746775999157</v>
      </c>
    </row>
    <row r="22" spans="1:16" ht="20.100000000000001" customHeight="1">
      <c r="A22" s="8" t="s">
        <v>174</v>
      </c>
      <c r="B22" s="19">
        <v>329.53000000000003</v>
      </c>
      <c r="C22" s="140">
        <v>295.45999999999998</v>
      </c>
      <c r="D22" s="247">
        <f t="shared" si="3"/>
        <v>2.1313765692812184E-2</v>
      </c>
      <c r="E22" s="215">
        <f t="shared" si="0"/>
        <v>2.0458441928934857E-2</v>
      </c>
      <c r="F22" s="52">
        <f t="shared" si="4"/>
        <v>-0.10338967620550495</v>
      </c>
      <c r="H22" s="19">
        <v>158.86699999999999</v>
      </c>
      <c r="I22" s="140">
        <v>131.24099999999999</v>
      </c>
      <c r="J22" s="247">
        <f t="shared" si="5"/>
        <v>1.5959851981557471E-2</v>
      </c>
      <c r="K22" s="215">
        <f t="shared" si="6"/>
        <v>1.4160140866649257E-2</v>
      </c>
      <c r="L22" s="52">
        <f t="shared" si="7"/>
        <v>-0.17389388608080977</v>
      </c>
      <c r="N22" s="27">
        <f t="shared" si="9"/>
        <v>4.8210178132491723</v>
      </c>
      <c r="O22" s="152">
        <f t="shared" si="10"/>
        <v>4.4419210722263589</v>
      </c>
      <c r="P22" s="52">
        <f t="shared" si="11"/>
        <v>-7.8634171394466906E-2</v>
      </c>
    </row>
    <row r="23" spans="1:16" ht="20.100000000000001" customHeight="1">
      <c r="A23" s="8" t="s">
        <v>219</v>
      </c>
      <c r="B23" s="19">
        <v>211.94</v>
      </c>
      <c r="C23" s="140">
        <v>146.35000000000002</v>
      </c>
      <c r="D23" s="247">
        <f t="shared" si="3"/>
        <v>1.3708128246091749E-2</v>
      </c>
      <c r="E23" s="215">
        <f t="shared" si="0"/>
        <v>1.0133666067486688E-2</v>
      </c>
      <c r="F23" s="52">
        <f t="shared" si="4"/>
        <v>-0.30947437954137952</v>
      </c>
      <c r="H23" s="19">
        <v>155.15899999999999</v>
      </c>
      <c r="I23" s="140">
        <v>98.421999999999997</v>
      </c>
      <c r="J23" s="247">
        <f t="shared" si="5"/>
        <v>1.5587344593946357E-2</v>
      </c>
      <c r="K23" s="215">
        <f t="shared" si="6"/>
        <v>1.0619161575859322E-2</v>
      </c>
      <c r="L23" s="52">
        <f t="shared" si="7"/>
        <v>-0.36567005458916335</v>
      </c>
      <c r="N23" s="27">
        <f t="shared" si="9"/>
        <v>7.3208927054826836</v>
      </c>
      <c r="O23" s="152">
        <f t="shared" si="10"/>
        <v>6.7251110351896131</v>
      </c>
      <c r="P23" s="52">
        <f t="shared" si="11"/>
        <v>-8.1381013799981541E-2</v>
      </c>
    </row>
    <row r="24" spans="1:16" ht="20.100000000000001" customHeight="1">
      <c r="A24" s="8" t="s">
        <v>215</v>
      </c>
      <c r="B24" s="19">
        <v>136.44999999999999</v>
      </c>
      <c r="C24" s="140">
        <v>161.09</v>
      </c>
      <c r="D24" s="247">
        <f t="shared" si="3"/>
        <v>8.8254888137171798E-3</v>
      </c>
      <c r="E24" s="215">
        <f t="shared" si="0"/>
        <v>1.1154303155527368E-2</v>
      </c>
      <c r="F24" s="52">
        <f t="shared" si="4"/>
        <v>0.18057896665445231</v>
      </c>
      <c r="H24" s="19">
        <v>92.522999999999996</v>
      </c>
      <c r="I24" s="140">
        <v>98.319000000000003</v>
      </c>
      <c r="J24" s="247">
        <f t="shared" si="5"/>
        <v>9.2949031887657099E-3</v>
      </c>
      <c r="K24" s="215">
        <f t="shared" si="6"/>
        <v>1.0608048474699892E-2</v>
      </c>
      <c r="L24" s="52">
        <f t="shared" si="7"/>
        <v>6.2643883142570023E-2</v>
      </c>
      <c r="N24" s="27">
        <f t="shared" si="9"/>
        <v>6.7807255404910229</v>
      </c>
      <c r="O24" s="152">
        <f t="shared" si="10"/>
        <v>6.1033583710969017</v>
      </c>
      <c r="P24" s="52">
        <f t="shared" si="11"/>
        <v>-9.9895972097562583E-2</v>
      </c>
    </row>
    <row r="25" spans="1:16" ht="20.100000000000001" customHeight="1">
      <c r="A25" s="8" t="s">
        <v>217</v>
      </c>
      <c r="B25" s="19">
        <v>95.33</v>
      </c>
      <c r="C25" s="140">
        <v>71.86</v>
      </c>
      <c r="D25" s="247">
        <f t="shared" si="3"/>
        <v>6.1658765013679652E-3</v>
      </c>
      <c r="E25" s="215">
        <f t="shared" si="0"/>
        <v>4.9757789108957522E-3</v>
      </c>
      <c r="F25" s="52">
        <f t="shared" si="4"/>
        <v>-0.24619741949019197</v>
      </c>
      <c r="H25" s="19">
        <v>161.15599999999998</v>
      </c>
      <c r="I25" s="140">
        <v>88.88900000000001</v>
      </c>
      <c r="J25" s="247">
        <f t="shared" si="5"/>
        <v>1.6189805975689576E-2</v>
      </c>
      <c r="K25" s="215">
        <f t="shared" si="6"/>
        <v>9.5906063005888869E-3</v>
      </c>
      <c r="L25" s="52">
        <f t="shared" si="7"/>
        <v>-0.44842885154756867</v>
      </c>
      <c r="N25" s="27">
        <f t="shared" si="9"/>
        <v>16.905066610720652</v>
      </c>
      <c r="O25" s="152">
        <f t="shared" si="10"/>
        <v>12.369746729752297</v>
      </c>
      <c r="P25" s="52">
        <f t="shared" si="11"/>
        <v>-0.26828169243013811</v>
      </c>
    </row>
    <row r="26" spans="1:16" ht="20.100000000000001" customHeight="1">
      <c r="A26" s="8" t="s">
        <v>220</v>
      </c>
      <c r="B26" s="19">
        <v>197.94</v>
      </c>
      <c r="C26" s="140">
        <v>157.38999999999999</v>
      </c>
      <c r="D26" s="247">
        <f t="shared" si="3"/>
        <v>1.2802618217568184E-2</v>
      </c>
      <c r="E26" s="215">
        <f t="shared" si="0"/>
        <v>1.0898105243332623E-2</v>
      </c>
      <c r="F26" s="52">
        <f t="shared" si="4"/>
        <v>-0.20486005860361731</v>
      </c>
      <c r="H26" s="19">
        <v>94.680999999999983</v>
      </c>
      <c r="I26" s="140">
        <v>69.900999999999996</v>
      </c>
      <c r="J26" s="247">
        <f t="shared" si="5"/>
        <v>9.5116968625695887E-3</v>
      </c>
      <c r="K26" s="215">
        <f t="shared" si="6"/>
        <v>7.5419114965570959E-3</v>
      </c>
      <c r="L26" s="52">
        <f t="shared" si="7"/>
        <v>-0.26172093661875129</v>
      </c>
      <c r="N26" s="27">
        <f t="shared" si="9"/>
        <v>4.7833181772254214</v>
      </c>
      <c r="O26" s="152">
        <f t="shared" si="10"/>
        <v>4.4412605629328423</v>
      </c>
      <c r="P26" s="52">
        <f t="shared" si="11"/>
        <v>-7.1510529222413272E-2</v>
      </c>
    </row>
    <row r="27" spans="1:16" ht="20.100000000000001" customHeight="1">
      <c r="A27" s="8" t="s">
        <v>166</v>
      </c>
      <c r="B27" s="19">
        <v>90.32</v>
      </c>
      <c r="C27" s="140">
        <v>89.63</v>
      </c>
      <c r="D27" s="247">
        <f t="shared" si="3"/>
        <v>5.8418332697320313E-3</v>
      </c>
      <c r="E27" s="215">
        <f t="shared" si="0"/>
        <v>6.2062213162202371E-3</v>
      </c>
      <c r="F27" s="52">
        <f t="shared" si="4"/>
        <v>-7.639503985828142E-3</v>
      </c>
      <c r="H27" s="19">
        <v>55.268000000000001</v>
      </c>
      <c r="I27" s="140">
        <v>64.315999999999988</v>
      </c>
      <c r="J27" s="247">
        <f t="shared" si="5"/>
        <v>5.5522487320634143E-3</v>
      </c>
      <c r="K27" s="215">
        <f t="shared" si="6"/>
        <v>6.9393224676695059E-3</v>
      </c>
      <c r="L27" s="52">
        <f t="shared" si="7"/>
        <v>0.16371137005138575</v>
      </c>
      <c r="N27" s="27">
        <f t="shared" si="9"/>
        <v>6.1191319751992923</v>
      </c>
      <c r="O27" s="152">
        <f t="shared" si="10"/>
        <v>7.1757224143701883</v>
      </c>
      <c r="P27" s="52">
        <f t="shared" si="11"/>
        <v>0.1726699870918349</v>
      </c>
    </row>
    <row r="28" spans="1:16" ht="20.100000000000001" customHeight="1">
      <c r="A28" s="8" t="s">
        <v>172</v>
      </c>
      <c r="B28" s="19">
        <v>130.65</v>
      </c>
      <c r="C28" s="140">
        <v>63.789999999999992</v>
      </c>
      <c r="D28" s="247">
        <f t="shared" si="3"/>
        <v>8.450348944757418E-3</v>
      </c>
      <c r="E28" s="215">
        <f t="shared" si="0"/>
        <v>4.4169904915953243E-3</v>
      </c>
      <c r="F28" s="52">
        <f t="shared" si="4"/>
        <v>-0.51174894756984313</v>
      </c>
      <c r="H28" s="19">
        <v>112.79</v>
      </c>
      <c r="I28" s="140">
        <v>62.196999999999996</v>
      </c>
      <c r="J28" s="247">
        <f t="shared" si="5"/>
        <v>1.1330935342140705E-2</v>
      </c>
      <c r="K28" s="215">
        <f t="shared" si="6"/>
        <v>6.7106946875060683E-3</v>
      </c>
      <c r="L28" s="52">
        <f t="shared" si="7"/>
        <v>-0.44855926943878011</v>
      </c>
      <c r="N28" s="27">
        <f t="shared" si="9"/>
        <v>8.6329889016456178</v>
      </c>
      <c r="O28" s="152">
        <f t="shared" si="10"/>
        <v>9.750274337670481</v>
      </c>
      <c r="P28" s="52">
        <f t="shared" si="11"/>
        <v>0.12942046477227448</v>
      </c>
    </row>
    <row r="29" spans="1:16" ht="20.100000000000001" customHeight="1">
      <c r="A29" s="8" t="s">
        <v>181</v>
      </c>
      <c r="B29" s="19">
        <v>64.98</v>
      </c>
      <c r="C29" s="140">
        <v>39.989999999999995</v>
      </c>
      <c r="D29" s="247">
        <f t="shared" si="3"/>
        <v>4.2028601181043779E-3</v>
      </c>
      <c r="E29" s="215">
        <f t="shared" si="0"/>
        <v>2.7690147320723782E-3</v>
      </c>
      <c r="F29" s="52">
        <f t="shared" si="4"/>
        <v>-0.38457987072945532</v>
      </c>
      <c r="H29" s="19">
        <v>66.60499999999999</v>
      </c>
      <c r="I29" s="140">
        <v>58.120999999999995</v>
      </c>
      <c r="J29" s="247">
        <f t="shared" si="5"/>
        <v>6.6911689729876895E-3</v>
      </c>
      <c r="K29" s="215">
        <f t="shared" si="6"/>
        <v>6.2709179853134428E-3</v>
      </c>
      <c r="L29" s="52">
        <f t="shared" si="7"/>
        <v>-0.127377824487651</v>
      </c>
      <c r="N29" s="27">
        <f t="shared" si="9"/>
        <v>10.250076946752845</v>
      </c>
      <c r="O29" s="152">
        <f t="shared" si="10"/>
        <v>14.533883470867718</v>
      </c>
      <c r="P29" s="52">
        <f t="shared" si="11"/>
        <v>0.41792920642141651</v>
      </c>
    </row>
    <row r="30" spans="1:16" ht="20.100000000000001" customHeight="1">
      <c r="A30" s="8" t="s">
        <v>230</v>
      </c>
      <c r="B30" s="19">
        <v>76.81</v>
      </c>
      <c r="C30" s="140">
        <v>84.64</v>
      </c>
      <c r="D30" s="247">
        <f t="shared" si="3"/>
        <v>4.9680160922067913E-3</v>
      </c>
      <c r="E30" s="215">
        <f t="shared" si="0"/>
        <v>5.860700348152191E-3</v>
      </c>
      <c r="F30" s="52">
        <f t="shared" si="4"/>
        <v>0.10193985158182525</v>
      </c>
      <c r="H30" s="19">
        <v>48.319999999999993</v>
      </c>
      <c r="I30" s="140">
        <v>53.293999999999997</v>
      </c>
      <c r="J30" s="247">
        <f t="shared" si="5"/>
        <v>4.8542494523649152E-3</v>
      </c>
      <c r="K30" s="215">
        <f t="shared" si="6"/>
        <v>5.7501127494243845E-3</v>
      </c>
      <c r="L30" s="52">
        <f t="shared" si="7"/>
        <v>0.1029387417218544</v>
      </c>
      <c r="N30" s="27">
        <f t="shared" si="9"/>
        <v>6.2908475458924604</v>
      </c>
      <c r="O30" s="152">
        <f t="shared" si="10"/>
        <v>6.2965500945179578</v>
      </c>
      <c r="P30" s="52">
        <f t="shared" si="11"/>
        <v>9.0648336077080204E-4</v>
      </c>
    </row>
    <row r="31" spans="1:16" ht="20.100000000000001" customHeight="1">
      <c r="A31" s="8" t="s">
        <v>179</v>
      </c>
      <c r="B31" s="19">
        <v>23.13</v>
      </c>
      <c r="C31" s="140">
        <v>43.760000000000005</v>
      </c>
      <c r="D31" s="247">
        <f t="shared" si="3"/>
        <v>1.4960319256964337E-3</v>
      </c>
      <c r="E31" s="215">
        <f t="shared" si="0"/>
        <v>3.0300596317951313E-3</v>
      </c>
      <c r="F31" s="52">
        <f t="shared" si="4"/>
        <v>0.89191526156506729</v>
      </c>
      <c r="H31" s="19">
        <v>13.125999999999999</v>
      </c>
      <c r="I31" s="140">
        <v>53.105999999999995</v>
      </c>
      <c r="J31" s="247">
        <f t="shared" si="5"/>
        <v>1.3186440047959827E-3</v>
      </c>
      <c r="K31" s="215">
        <f t="shared" si="6"/>
        <v>5.7298286424537718E-3</v>
      </c>
      <c r="L31" s="52">
        <f t="shared" si="7"/>
        <v>3.0458631723297271</v>
      </c>
      <c r="N31" s="27">
        <f t="shared" si="9"/>
        <v>5.674881106787721</v>
      </c>
      <c r="O31" s="152">
        <f t="shared" si="10"/>
        <v>12.135740402193782</v>
      </c>
      <c r="P31" s="52">
        <f t="shared" si="11"/>
        <v>1.1385012608772072</v>
      </c>
    </row>
    <row r="32" spans="1:16" ht="20.100000000000001" customHeight="1" thickBot="1">
      <c r="A32" s="8" t="s">
        <v>17</v>
      </c>
      <c r="B32" s="19">
        <f>B33-SUM(B7:B31)</f>
        <v>471.33000000000357</v>
      </c>
      <c r="C32" s="140">
        <f>C33-SUM(C7:C31)</f>
        <v>426.94999999999709</v>
      </c>
      <c r="D32" s="247">
        <f t="shared" si="3"/>
        <v>3.04852886960011E-2</v>
      </c>
      <c r="E32" s="215">
        <f t="shared" si="0"/>
        <v>2.9563161786904074E-2</v>
      </c>
      <c r="F32" s="52">
        <f t="shared" si="4"/>
        <v>-9.4159081747408696E-2</v>
      </c>
      <c r="H32" s="19">
        <f>H33-SUM(H7:H31)</f>
        <v>412.12399999999616</v>
      </c>
      <c r="I32" s="140">
        <f>I33-SUM(I7:I31)</f>
        <v>360.34900000000198</v>
      </c>
      <c r="J32" s="247">
        <f t="shared" si="5"/>
        <v>4.1402166831672596E-2</v>
      </c>
      <c r="K32" s="215">
        <f t="shared" si="6"/>
        <v>3.8879562035920343E-2</v>
      </c>
      <c r="L32" s="52">
        <f t="shared" si="7"/>
        <v>-0.12562966485813654</v>
      </c>
      <c r="N32" s="27">
        <f t="shared" si="1"/>
        <v>8.743852502492798</v>
      </c>
      <c r="O32" s="152">
        <f t="shared" si="2"/>
        <v>8.4400749502284675</v>
      </c>
      <c r="P32" s="52">
        <f t="shared" si="8"/>
        <v>-3.474184316097808E-2</v>
      </c>
    </row>
    <row r="33" spans="1:16" ht="26.25" customHeight="1" thickBot="1">
      <c r="A33" s="12" t="s">
        <v>18</v>
      </c>
      <c r="B33" s="17">
        <v>15460.900000000005</v>
      </c>
      <c r="C33" s="145">
        <v>14441.959999999997</v>
      </c>
      <c r="D33" s="243">
        <f>SUM(D7:D32)</f>
        <v>0.99999999999999989</v>
      </c>
      <c r="E33" s="244">
        <f>SUM(E7:E32)</f>
        <v>1.0000000000000002</v>
      </c>
      <c r="F33" s="57">
        <f>(C33-B33)/B33</f>
        <v>-6.5904313461700642E-2</v>
      </c>
      <c r="G33" s="1"/>
      <c r="H33" s="17">
        <v>9954.1649999999972</v>
      </c>
      <c r="I33" s="145">
        <v>9268.34</v>
      </c>
      <c r="J33" s="243">
        <f>SUM(J7:J32)</f>
        <v>0.99999999999999967</v>
      </c>
      <c r="K33" s="244">
        <f>SUM(K7:K32)</f>
        <v>1.0000000000000002</v>
      </c>
      <c r="L33" s="57">
        <f t="shared" si="7"/>
        <v>-6.889829533667538E-2</v>
      </c>
      <c r="N33" s="29">
        <f t="shared" si="1"/>
        <v>6.4382830236273403</v>
      </c>
      <c r="O33" s="146">
        <f>(I33/C33)*10</f>
        <v>6.4176469121919757</v>
      </c>
      <c r="P33" s="57">
        <f t="shared" si="8"/>
        <v>-3.2052196773011956E-3</v>
      </c>
    </row>
    <row r="35" spans="1:16" ht="15.75" thickBot="1"/>
    <row r="36" spans="1:16">
      <c r="A36" s="494" t="s">
        <v>2</v>
      </c>
      <c r="B36" s="481" t="s">
        <v>1</v>
      </c>
      <c r="C36" s="479"/>
      <c r="D36" s="481" t="s">
        <v>100</v>
      </c>
      <c r="E36" s="479"/>
      <c r="F36" s="130" t="s">
        <v>0</v>
      </c>
      <c r="H36" s="492" t="s">
        <v>19</v>
      </c>
      <c r="I36" s="493"/>
      <c r="J36" s="481" t="s">
        <v>100</v>
      </c>
      <c r="K36" s="482"/>
      <c r="L36" s="130" t="s">
        <v>0</v>
      </c>
      <c r="N36" s="490" t="s">
        <v>22</v>
      </c>
      <c r="O36" s="479"/>
      <c r="P36" s="130" t="s">
        <v>0</v>
      </c>
    </row>
    <row r="37" spans="1:16">
      <c r="A37" s="495"/>
      <c r="B37" s="484" t="str">
        <f>B5</f>
        <v>jan-ago</v>
      </c>
      <c r="C37" s="486"/>
      <c r="D37" s="484" t="str">
        <f>B5</f>
        <v>jan-ago</v>
      </c>
      <c r="E37" s="486"/>
      <c r="F37" s="131" t="str">
        <f>F5</f>
        <v>2026/2025</v>
      </c>
      <c r="H37" s="487" t="str">
        <f>B5</f>
        <v>jan-ago</v>
      </c>
      <c r="I37" s="486"/>
      <c r="J37" s="484" t="str">
        <f>B5</f>
        <v>jan-ago</v>
      </c>
      <c r="K37" s="485"/>
      <c r="L37" s="131" t="str">
        <f>L5</f>
        <v>2026/2025</v>
      </c>
      <c r="N37" s="487" t="str">
        <f>B5</f>
        <v>jan-ago</v>
      </c>
      <c r="O37" s="485"/>
      <c r="P37" s="131" t="str">
        <f>P5</f>
        <v>2026/2025</v>
      </c>
    </row>
    <row r="38" spans="1:16" ht="19.5" customHeight="1" thickBot="1">
      <c r="A38" s="496"/>
      <c r="B38" s="99">
        <f>B6</f>
        <v>2025</v>
      </c>
      <c r="C38" s="134">
        <f>C6</f>
        <v>2026</v>
      </c>
      <c r="D38" s="99">
        <f>B6</f>
        <v>2025</v>
      </c>
      <c r="E38" s="134">
        <f>C6</f>
        <v>2026</v>
      </c>
      <c r="F38" s="132" t="s">
        <v>1</v>
      </c>
      <c r="H38" s="25">
        <f>B6</f>
        <v>2025</v>
      </c>
      <c r="I38" s="134">
        <f>C6</f>
        <v>2026</v>
      </c>
      <c r="J38" s="99">
        <f>B6</f>
        <v>2025</v>
      </c>
      <c r="K38" s="134">
        <f>C6</f>
        <v>2026</v>
      </c>
      <c r="L38" s="259">
        <v>1000</v>
      </c>
      <c r="N38" s="25">
        <f>B6</f>
        <v>2025</v>
      </c>
      <c r="O38" s="134">
        <f>C6</f>
        <v>2026</v>
      </c>
      <c r="P38" s="132"/>
    </row>
    <row r="39" spans="1:16" ht="20.100000000000001" customHeight="1">
      <c r="A39" s="38" t="s">
        <v>211</v>
      </c>
      <c r="B39" s="39">
        <v>4821.3600000000006</v>
      </c>
      <c r="C39" s="147">
        <v>3378.4399999999996</v>
      </c>
      <c r="D39" s="247">
        <f t="shared" ref="D39:D55" si="12">B39/$B$62</f>
        <v>0.51597906700484797</v>
      </c>
      <c r="E39" s="246">
        <f t="shared" ref="E39:E55" si="13">C39/$C$62</f>
        <v>0.39438500644965468</v>
      </c>
      <c r="F39" s="52">
        <f>(C39-B39)/B39</f>
        <v>-0.29927655267393449</v>
      </c>
      <c r="H39" s="39">
        <v>1929.3009999999999</v>
      </c>
      <c r="I39" s="147">
        <v>1193.7530000000002</v>
      </c>
      <c r="J39" s="247">
        <f t="shared" ref="J39:J61" si="14">H39/$H$62</f>
        <v>0.40900349941287784</v>
      </c>
      <c r="K39" s="246">
        <f t="shared" ref="K39:K61" si="15">I39/$I$62</f>
        <v>0.27204244740279021</v>
      </c>
      <c r="L39" s="52">
        <f>(I39-H39)/H39</f>
        <v>-0.38125103340536276</v>
      </c>
      <c r="N39" s="27">
        <f t="shared" ref="N39:N62" si="16">(H39/B39)*10</f>
        <v>4.0015700964043335</v>
      </c>
      <c r="O39" s="151">
        <f t="shared" ref="O39:O62" si="17">(I39/C39)*10</f>
        <v>3.5334444299735983</v>
      </c>
      <c r="P39" s="61">
        <f t="shared" si="8"/>
        <v>-0.11698549698064167</v>
      </c>
    </row>
    <row r="40" spans="1:16" ht="20.100000000000001" customHeight="1">
      <c r="A40" s="38" t="s">
        <v>214</v>
      </c>
      <c r="B40" s="19">
        <v>1376.1799999999998</v>
      </c>
      <c r="C40" s="140">
        <v>1821.88</v>
      </c>
      <c r="D40" s="247">
        <f t="shared" si="12"/>
        <v>0.14727796149441891</v>
      </c>
      <c r="E40" s="215">
        <f t="shared" si="13"/>
        <v>0.21267867878384611</v>
      </c>
      <c r="F40" s="52">
        <f t="shared" ref="F40:F62" si="18">(C40-B40)/B40</f>
        <v>0.323867517330582</v>
      </c>
      <c r="H40" s="19">
        <v>667.84400000000005</v>
      </c>
      <c r="I40" s="140">
        <v>958.85</v>
      </c>
      <c r="J40" s="247">
        <f t="shared" si="14"/>
        <v>0.14158005052705305</v>
      </c>
      <c r="K40" s="215">
        <f t="shared" si="15"/>
        <v>0.21851078128571438</v>
      </c>
      <c r="L40" s="52">
        <f t="shared" ref="L40:L62" si="19">(I40-H40)/H40</f>
        <v>0.43573948407113033</v>
      </c>
      <c r="N40" s="27">
        <f t="shared" si="16"/>
        <v>4.8528826170995085</v>
      </c>
      <c r="O40" s="152">
        <f t="shared" si="17"/>
        <v>5.262970118778405</v>
      </c>
      <c r="P40" s="52">
        <f t="shared" si="8"/>
        <v>8.4503898823746815E-2</v>
      </c>
    </row>
    <row r="41" spans="1:16" ht="20.100000000000001" customHeight="1">
      <c r="A41" s="38" t="s">
        <v>216</v>
      </c>
      <c r="B41" s="19">
        <v>1110.9899999999998</v>
      </c>
      <c r="C41" s="140">
        <v>676.02</v>
      </c>
      <c r="D41" s="247">
        <f t="shared" si="12"/>
        <v>0.11889748611423248</v>
      </c>
      <c r="E41" s="215">
        <f t="shared" si="13"/>
        <v>7.8915757586369914E-2</v>
      </c>
      <c r="F41" s="52">
        <f t="shared" si="18"/>
        <v>-0.39151567520859765</v>
      </c>
      <c r="H41" s="19">
        <v>642.42500000000007</v>
      </c>
      <c r="I41" s="140">
        <v>503.09</v>
      </c>
      <c r="J41" s="247">
        <f t="shared" si="14"/>
        <v>0.13619133204736744</v>
      </c>
      <c r="K41" s="215">
        <f t="shared" si="15"/>
        <v>0.1146483693560307</v>
      </c>
      <c r="L41" s="52">
        <f t="shared" si="19"/>
        <v>-0.21688913102696825</v>
      </c>
      <c r="N41" s="27">
        <f t="shared" si="16"/>
        <v>5.7824552876263535</v>
      </c>
      <c r="O41" s="152">
        <f t="shared" si="17"/>
        <v>7.441939587586166</v>
      </c>
      <c r="P41" s="52">
        <f t="shared" si="8"/>
        <v>0.28698610147680298</v>
      </c>
    </row>
    <row r="42" spans="1:16" ht="20.100000000000001" customHeight="1">
      <c r="A42" s="38" t="s">
        <v>218</v>
      </c>
      <c r="B42" s="19">
        <v>581.59</v>
      </c>
      <c r="C42" s="140">
        <v>699.56</v>
      </c>
      <c r="D42" s="247">
        <f t="shared" si="12"/>
        <v>6.2241414368424994E-2</v>
      </c>
      <c r="E42" s="215">
        <f t="shared" si="13"/>
        <v>8.1663719086892309E-2</v>
      </c>
      <c r="F42" s="52">
        <f t="shared" si="18"/>
        <v>0.2028404890042812</v>
      </c>
      <c r="H42" s="19">
        <v>344.89799999999997</v>
      </c>
      <c r="I42" s="140">
        <v>388.16899999999998</v>
      </c>
      <c r="J42" s="247">
        <f t="shared" si="14"/>
        <v>7.3116889972328181E-2</v>
      </c>
      <c r="K42" s="215">
        <f t="shared" si="15"/>
        <v>8.8459207864519426E-2</v>
      </c>
      <c r="L42" s="52">
        <f t="shared" si="19"/>
        <v>0.12546028101061768</v>
      </c>
      <c r="N42" s="27">
        <f t="shared" si="16"/>
        <v>5.9302601489021463</v>
      </c>
      <c r="O42" s="152">
        <f t="shared" si="17"/>
        <v>5.5487592200811946</v>
      </c>
      <c r="P42" s="52">
        <f t="shared" si="8"/>
        <v>-6.4331229868824211E-2</v>
      </c>
    </row>
    <row r="43" spans="1:16" ht="20.100000000000001" customHeight="1">
      <c r="A43" s="38" t="s">
        <v>221</v>
      </c>
      <c r="B43" s="19">
        <v>71.400000000000006</v>
      </c>
      <c r="C43" s="140">
        <v>409.09000000000003</v>
      </c>
      <c r="D43" s="247">
        <f t="shared" si="12"/>
        <v>7.641185346903394E-3</v>
      </c>
      <c r="E43" s="215">
        <f t="shared" si="13"/>
        <v>4.775546177777E-2</v>
      </c>
      <c r="F43" s="52">
        <f t="shared" si="18"/>
        <v>4.7295518207282914</v>
      </c>
      <c r="H43" s="19">
        <v>69.50500000000001</v>
      </c>
      <c r="I43" s="140">
        <v>343.14400000000006</v>
      </c>
      <c r="J43" s="247">
        <f t="shared" si="14"/>
        <v>1.4734760530726972E-2</v>
      </c>
      <c r="K43" s="215">
        <f t="shared" si="15"/>
        <v>7.8198533173598775E-2</v>
      </c>
      <c r="L43" s="52">
        <f t="shared" si="19"/>
        <v>3.9369685634127047</v>
      </c>
      <c r="N43" s="27">
        <f t="shared" si="16"/>
        <v>9.7345938375350158</v>
      </c>
      <c r="O43" s="152">
        <f t="shared" si="17"/>
        <v>8.387983084406855</v>
      </c>
      <c r="P43" s="52">
        <f t="shared" si="8"/>
        <v>-0.13833250524904778</v>
      </c>
    </row>
    <row r="44" spans="1:16" ht="20.100000000000001" customHeight="1">
      <c r="A44" s="38" t="s">
        <v>213</v>
      </c>
      <c r="B44" s="19">
        <v>370.97</v>
      </c>
      <c r="C44" s="140">
        <v>470.03999999999996</v>
      </c>
      <c r="D44" s="247">
        <f t="shared" si="12"/>
        <v>3.9700987789086165E-2</v>
      </c>
      <c r="E44" s="215">
        <f t="shared" si="13"/>
        <v>5.4870510777635745E-2</v>
      </c>
      <c r="F44" s="52">
        <f t="shared" si="18"/>
        <v>0.26705663530743706</v>
      </c>
      <c r="H44" s="19">
        <v>269.16200000000003</v>
      </c>
      <c r="I44" s="140">
        <v>295.02199999999993</v>
      </c>
      <c r="J44" s="247">
        <f t="shared" si="14"/>
        <v>5.7061184288490517E-2</v>
      </c>
      <c r="K44" s="215">
        <f t="shared" si="15"/>
        <v>6.7232088143582433E-2</v>
      </c>
      <c r="L44" s="52">
        <f t="shared" si="19"/>
        <v>9.607596911896886E-2</v>
      </c>
      <c r="N44" s="27">
        <f t="shared" si="16"/>
        <v>7.2556271396608896</v>
      </c>
      <c r="O44" s="152">
        <f t="shared" si="17"/>
        <v>6.2765296570504621</v>
      </c>
      <c r="P44" s="52">
        <f t="shared" si="8"/>
        <v>-0.13494319150696987</v>
      </c>
    </row>
    <row r="45" spans="1:16" ht="20.100000000000001" customHeight="1">
      <c r="A45" s="38" t="s">
        <v>228</v>
      </c>
      <c r="B45" s="19">
        <v>21.92</v>
      </c>
      <c r="C45" s="140">
        <v>327.52999999999997</v>
      </c>
      <c r="D45" s="247">
        <f t="shared" si="12"/>
        <v>2.3458653053798654E-3</v>
      </c>
      <c r="E45" s="215">
        <f t="shared" si="13"/>
        <v>3.8234487267039048E-2</v>
      </c>
      <c r="F45" s="52">
        <f t="shared" si="18"/>
        <v>13.942062043795618</v>
      </c>
      <c r="H45" s="19">
        <v>28.639000000000003</v>
      </c>
      <c r="I45" s="140">
        <v>159.01399999999998</v>
      </c>
      <c r="J45" s="247">
        <f t="shared" si="14"/>
        <v>6.0713446059922271E-3</v>
      </c>
      <c r="K45" s="215">
        <f t="shared" si="15"/>
        <v>3.6237444204376683E-2</v>
      </c>
      <c r="L45" s="52">
        <f t="shared" si="19"/>
        <v>4.55235867174133</v>
      </c>
      <c r="N45" s="27">
        <f t="shared" si="16"/>
        <v>13.065237226277373</v>
      </c>
      <c r="O45" s="152">
        <f t="shared" si="17"/>
        <v>4.854944585228834</v>
      </c>
      <c r="P45" s="52">
        <f t="shared" si="8"/>
        <v>-0.62840746775999157</v>
      </c>
    </row>
    <row r="46" spans="1:16" ht="20.100000000000001" customHeight="1">
      <c r="A46" s="38" t="s">
        <v>219</v>
      </c>
      <c r="B46" s="19">
        <v>211.94</v>
      </c>
      <c r="C46" s="140">
        <v>146.35000000000002</v>
      </c>
      <c r="D46" s="247">
        <f t="shared" si="12"/>
        <v>2.2681692190794189E-2</v>
      </c>
      <c r="E46" s="215">
        <f t="shared" si="13"/>
        <v>1.7084289107963137E-2</v>
      </c>
      <c r="F46" s="52">
        <f t="shared" si="18"/>
        <v>-0.30947437954137952</v>
      </c>
      <c r="H46" s="19">
        <v>155.15899999999999</v>
      </c>
      <c r="I46" s="140">
        <v>98.421999999999997</v>
      </c>
      <c r="J46" s="247">
        <f t="shared" si="14"/>
        <v>3.289303948186556E-2</v>
      </c>
      <c r="K46" s="215">
        <f t="shared" si="15"/>
        <v>2.2429230970123146E-2</v>
      </c>
      <c r="L46" s="52">
        <f t="shared" si="19"/>
        <v>-0.36567005458916335</v>
      </c>
      <c r="N46" s="27">
        <f t="shared" si="16"/>
        <v>7.3208927054826836</v>
      </c>
      <c r="O46" s="152">
        <f t="shared" si="17"/>
        <v>6.7251110351896131</v>
      </c>
      <c r="P46" s="52">
        <f t="shared" si="8"/>
        <v>-8.1381013799981541E-2</v>
      </c>
    </row>
    <row r="47" spans="1:16" ht="20.100000000000001" customHeight="1">
      <c r="A47" s="38" t="s">
        <v>215</v>
      </c>
      <c r="B47" s="19">
        <v>136.44999999999999</v>
      </c>
      <c r="C47" s="140">
        <v>161.09</v>
      </c>
      <c r="D47" s="247">
        <f t="shared" si="12"/>
        <v>1.4602797487184425E-2</v>
      </c>
      <c r="E47" s="215">
        <f t="shared" si="13"/>
        <v>1.8804975281187436E-2</v>
      </c>
      <c r="F47" s="52">
        <f t="shared" si="18"/>
        <v>0.18057896665445231</v>
      </c>
      <c r="H47" s="19">
        <v>92.522999999999996</v>
      </c>
      <c r="I47" s="140">
        <v>98.319000000000003</v>
      </c>
      <c r="J47" s="247">
        <f t="shared" si="14"/>
        <v>1.9614477355362224E-2</v>
      </c>
      <c r="K47" s="215">
        <f t="shared" si="15"/>
        <v>2.2405758466110603E-2</v>
      </c>
      <c r="L47" s="52">
        <f t="shared" si="19"/>
        <v>6.2643883142570023E-2</v>
      </c>
      <c r="N47" s="27">
        <f t="shared" si="16"/>
        <v>6.7807255404910229</v>
      </c>
      <c r="O47" s="152">
        <f t="shared" si="17"/>
        <v>6.1033583710969017</v>
      </c>
      <c r="P47" s="52">
        <f t="shared" si="8"/>
        <v>-9.9895972097562583E-2</v>
      </c>
    </row>
    <row r="48" spans="1:16" ht="20.100000000000001" customHeight="1">
      <c r="A48" s="38" t="s">
        <v>217</v>
      </c>
      <c r="B48" s="19">
        <v>95.33</v>
      </c>
      <c r="C48" s="140">
        <v>71.86</v>
      </c>
      <c r="D48" s="247">
        <f t="shared" si="12"/>
        <v>1.0202159651544824E-2</v>
      </c>
      <c r="E48" s="215">
        <f t="shared" si="13"/>
        <v>8.3886369340500904E-3</v>
      </c>
      <c r="F48" s="52">
        <f t="shared" ref="F48:F61" si="20">(C48-B48)/B48</f>
        <v>-0.24619741949019197</v>
      </c>
      <c r="H48" s="19">
        <v>161.15599999999998</v>
      </c>
      <c r="I48" s="140">
        <v>88.88900000000001</v>
      </c>
      <c r="J48" s="247">
        <f t="shared" si="14"/>
        <v>3.4164377643188769E-2</v>
      </c>
      <c r="K48" s="215">
        <f t="shared" si="15"/>
        <v>2.0256770962826163E-2</v>
      </c>
      <c r="L48" s="52">
        <f t="shared" ref="L48:L61" si="21">(I48-H48)/H48</f>
        <v>-0.44842885154756867</v>
      </c>
      <c r="N48" s="27">
        <f t="shared" ref="N48:N51" si="22">(H48/B48)*10</f>
        <v>16.905066610720652</v>
      </c>
      <c r="O48" s="152">
        <f t="shared" ref="O48:O51" si="23">(I48/C48)*10</f>
        <v>12.369746729752297</v>
      </c>
      <c r="P48" s="52">
        <f t="shared" ref="P48:P51" si="24">(O48-N48)/N48</f>
        <v>-0.26828169243013811</v>
      </c>
    </row>
    <row r="49" spans="1:16" ht="20.100000000000001" customHeight="1">
      <c r="A49" s="38" t="s">
        <v>220</v>
      </c>
      <c r="B49" s="19">
        <v>197.94</v>
      </c>
      <c r="C49" s="140">
        <v>157.38999999999999</v>
      </c>
      <c r="D49" s="247">
        <f t="shared" si="12"/>
        <v>2.1183420554146466E-2</v>
      </c>
      <c r="E49" s="215">
        <f t="shared" si="13"/>
        <v>1.8373052700391645E-2</v>
      </c>
      <c r="F49" s="52">
        <f t="shared" si="20"/>
        <v>-0.20486005860361731</v>
      </c>
      <c r="H49" s="19">
        <v>94.680999999999983</v>
      </c>
      <c r="I49" s="140">
        <v>69.900999999999996</v>
      </c>
      <c r="J49" s="247">
        <f t="shared" si="14"/>
        <v>2.007196405740249E-2</v>
      </c>
      <c r="K49" s="215">
        <f t="shared" si="15"/>
        <v>1.5929626242532951E-2</v>
      </c>
      <c r="L49" s="52">
        <f t="shared" si="21"/>
        <v>-0.26172093661875129</v>
      </c>
      <c r="N49" s="27">
        <f t="shared" si="22"/>
        <v>4.7833181772254214</v>
      </c>
      <c r="O49" s="152">
        <f t="shared" si="23"/>
        <v>4.4412605629328423</v>
      </c>
      <c r="P49" s="52">
        <f t="shared" si="24"/>
        <v>-7.1510529222413272E-2</v>
      </c>
    </row>
    <row r="50" spans="1:16" ht="20.100000000000001" customHeight="1">
      <c r="A50" s="38" t="s">
        <v>230</v>
      </c>
      <c r="B50" s="19">
        <v>76.81</v>
      </c>
      <c r="C50" s="140">
        <v>84.64</v>
      </c>
      <c r="D50" s="247">
        <f t="shared" si="12"/>
        <v>8.2201603150651205E-3</v>
      </c>
      <c r="E50" s="215">
        <f t="shared" si="13"/>
        <v>9.8805208752852734E-3</v>
      </c>
      <c r="F50" s="52">
        <f t="shared" si="20"/>
        <v>0.10193985158182525</v>
      </c>
      <c r="H50" s="19">
        <v>48.319999999999993</v>
      </c>
      <c r="I50" s="140">
        <v>53.293999999999997</v>
      </c>
      <c r="J50" s="247">
        <f t="shared" si="14"/>
        <v>1.0243631808427122E-2</v>
      </c>
      <c r="K50" s="215">
        <f t="shared" si="15"/>
        <v>1.2145083775189927E-2</v>
      </c>
      <c r="L50" s="52">
        <f t="shared" si="21"/>
        <v>0.1029387417218544</v>
      </c>
      <c r="N50" s="27">
        <f t="shared" si="22"/>
        <v>6.2908475458924604</v>
      </c>
      <c r="O50" s="152">
        <f t="shared" si="23"/>
        <v>6.2965500945179578</v>
      </c>
      <c r="P50" s="52">
        <f t="shared" si="24"/>
        <v>9.0648336077080204E-4</v>
      </c>
    </row>
    <row r="51" spans="1:16" ht="20.100000000000001" customHeight="1">
      <c r="A51" s="38" t="s">
        <v>222</v>
      </c>
      <c r="B51" s="19">
        <v>69.989999999999995</v>
      </c>
      <c r="C51" s="140">
        <v>54.779999999999994</v>
      </c>
      <c r="D51" s="247">
        <f t="shared" si="12"/>
        <v>7.4902879892124437E-3</v>
      </c>
      <c r="E51" s="215">
        <f t="shared" si="13"/>
        <v>6.3947889124306139E-3</v>
      </c>
      <c r="F51" s="52">
        <f t="shared" si="20"/>
        <v>-0.21731675953707674</v>
      </c>
      <c r="H51" s="19">
        <v>57.600999999999999</v>
      </c>
      <c r="I51" s="140">
        <v>43.356000000000002</v>
      </c>
      <c r="J51" s="247">
        <f t="shared" si="14"/>
        <v>1.2211163820306513E-2</v>
      </c>
      <c r="K51" s="215">
        <f t="shared" si="15"/>
        <v>9.880328970562062E-3</v>
      </c>
      <c r="L51" s="52">
        <f t="shared" si="21"/>
        <v>-0.24730473429280739</v>
      </c>
      <c r="N51" s="27">
        <f t="shared" si="22"/>
        <v>8.229889984283469</v>
      </c>
      <c r="O51" s="152">
        <f t="shared" si="23"/>
        <v>7.9145673603504942</v>
      </c>
      <c r="P51" s="52">
        <f t="shared" si="24"/>
        <v>-3.8314318239386295E-2</v>
      </c>
    </row>
    <row r="52" spans="1:16" ht="20.100000000000001" customHeight="1">
      <c r="A52" s="38" t="s">
        <v>226</v>
      </c>
      <c r="B52" s="19">
        <v>106.33000000000001</v>
      </c>
      <c r="C52" s="140">
        <v>42</v>
      </c>
      <c r="D52" s="247">
        <f t="shared" si="12"/>
        <v>1.1379373080339466E-2</v>
      </c>
      <c r="E52" s="215">
        <f t="shared" si="13"/>
        <v>4.9029049711954327E-3</v>
      </c>
      <c r="F52" s="52">
        <f t="shared" si="20"/>
        <v>-0.60500329163923638</v>
      </c>
      <c r="H52" s="19">
        <v>72.385999999999996</v>
      </c>
      <c r="I52" s="140">
        <v>33.22</v>
      </c>
      <c r="J52" s="247">
        <f t="shared" si="14"/>
        <v>1.5345520117649124E-2</v>
      </c>
      <c r="K52" s="215">
        <f t="shared" si="15"/>
        <v>7.5704522650168757E-3</v>
      </c>
      <c r="L52" s="52">
        <f t="shared" si="21"/>
        <v>-0.54107147791009313</v>
      </c>
      <c r="N52" s="27">
        <f t="shared" si="16"/>
        <v>6.8076742217624364</v>
      </c>
      <c r="O52" s="152">
        <f t="shared" si="17"/>
        <v>7.9095238095238098</v>
      </c>
      <c r="P52" s="52">
        <f t="shared" si="8"/>
        <v>0.16185404175761453</v>
      </c>
    </row>
    <row r="53" spans="1:16" ht="20.100000000000001" customHeight="1">
      <c r="A53" s="38" t="s">
        <v>250</v>
      </c>
      <c r="B53" s="19">
        <v>8.7700000000000014</v>
      </c>
      <c r="C53" s="140">
        <v>17.21</v>
      </c>
      <c r="D53" s="247">
        <f t="shared" si="12"/>
        <v>9.3856016095718168E-4</v>
      </c>
      <c r="E53" s="215">
        <f t="shared" si="13"/>
        <v>2.0090236798636528E-3</v>
      </c>
      <c r="F53" s="52">
        <f t="shared" si="20"/>
        <v>0.96237172177879116</v>
      </c>
      <c r="H53" s="19">
        <v>8.2479999999999993</v>
      </c>
      <c r="I53" s="140">
        <v>14.558999999999999</v>
      </c>
      <c r="J53" s="247">
        <f t="shared" si="14"/>
        <v>1.7485404626636362E-3</v>
      </c>
      <c r="K53" s="215">
        <f t="shared" si="15"/>
        <v>3.3178270477537833E-3</v>
      </c>
      <c r="L53" s="52">
        <f t="shared" si="21"/>
        <v>0.76515518913676051</v>
      </c>
      <c r="N53" s="27">
        <f t="shared" ref="N53:N54" si="25">(H53/B53)*10</f>
        <v>9.404789053591788</v>
      </c>
      <c r="O53" s="152">
        <f t="shared" ref="O53:O54" si="26">(I53/C53)*10</f>
        <v>8.4596165020337004</v>
      </c>
      <c r="P53" s="52">
        <f t="shared" ref="P53:P54" si="27">(O53-N53)/N53</f>
        <v>-0.10049906980073266</v>
      </c>
    </row>
    <row r="54" spans="1:16" ht="20.100000000000001" customHeight="1">
      <c r="A54" s="38" t="s">
        <v>225</v>
      </c>
      <c r="B54" s="19">
        <v>33.85</v>
      </c>
      <c r="C54" s="140">
        <v>13.36</v>
      </c>
      <c r="D54" s="247">
        <f t="shared" si="12"/>
        <v>3.622606778608962E-3</v>
      </c>
      <c r="E54" s="215">
        <f t="shared" si="13"/>
        <v>1.5595907241707377E-3</v>
      </c>
      <c r="F54" s="52">
        <f t="shared" si="20"/>
        <v>-0.60531757754800597</v>
      </c>
      <c r="H54" s="19">
        <v>22.991999999999997</v>
      </c>
      <c r="I54" s="140">
        <v>10.757999999999999</v>
      </c>
      <c r="J54" s="247">
        <f t="shared" si="14"/>
        <v>4.874204936658866E-3</v>
      </c>
      <c r="K54" s="215">
        <f t="shared" si="15"/>
        <v>2.451623283174339E-3</v>
      </c>
      <c r="L54" s="52">
        <f t="shared" si="21"/>
        <v>-0.53209812108559496</v>
      </c>
      <c r="N54" s="27">
        <f t="shared" si="25"/>
        <v>6.7923190546528787</v>
      </c>
      <c r="O54" s="152">
        <f t="shared" si="26"/>
        <v>8.0523952095808387</v>
      </c>
      <c r="P54" s="52">
        <f t="shared" si="27"/>
        <v>0.18551486536321962</v>
      </c>
    </row>
    <row r="55" spans="1:16" ht="20.100000000000001" customHeight="1">
      <c r="A55" s="38" t="s">
        <v>243</v>
      </c>
      <c r="B55" s="19">
        <v>11.65</v>
      </c>
      <c r="C55" s="140">
        <v>6.8500000000000005</v>
      </c>
      <c r="D55" s="247">
        <f t="shared" si="12"/>
        <v>1.246776040496142E-3</v>
      </c>
      <c r="E55" s="215">
        <f t="shared" si="13"/>
        <v>7.9964045363544573E-4</v>
      </c>
      <c r="F55" s="52">
        <f t="shared" si="20"/>
        <v>-0.41201716738197425</v>
      </c>
      <c r="H55" s="19">
        <v>10.608000000000001</v>
      </c>
      <c r="I55" s="140">
        <v>9.1859999999999999</v>
      </c>
      <c r="J55" s="247">
        <f t="shared" si="14"/>
        <v>2.2488502943666167E-3</v>
      </c>
      <c r="K55" s="215">
        <f t="shared" si="15"/>
        <v>2.093382736497442E-3</v>
      </c>
      <c r="L55" s="52">
        <f t="shared" ref="L55:L60" si="28">(I55-H55)/H55</f>
        <v>-0.13404977375565616</v>
      </c>
      <c r="N55" s="27">
        <f t="shared" ref="N55" si="29">(H55/B55)*10</f>
        <v>9.1055793991416305</v>
      </c>
      <c r="O55" s="152">
        <f t="shared" ref="O55" si="30">(I55/C55)*10</f>
        <v>13.410218978102188</v>
      </c>
      <c r="P55" s="52">
        <f t="shared" ref="P55" si="31">(O55-N55)/N55</f>
        <v>0.47274746507249715</v>
      </c>
    </row>
    <row r="56" spans="1:16" ht="20.100000000000001" customHeight="1">
      <c r="A56" s="38" t="s">
        <v>231</v>
      </c>
      <c r="B56" s="19">
        <v>11.199999999999998</v>
      </c>
      <c r="C56" s="140">
        <v>10.039999999999999</v>
      </c>
      <c r="D56" s="247">
        <f t="shared" ref="D56:D57" si="32">B56/$B$62</f>
        <v>1.1986173093181791E-3</v>
      </c>
      <c r="E56" s="215">
        <f t="shared" ref="E56:E57" si="33">C56/$C$62</f>
        <v>1.1720277597810035E-3</v>
      </c>
      <c r="F56" s="52">
        <f t="shared" si="20"/>
        <v>-0.10357142857142845</v>
      </c>
      <c r="H56" s="19">
        <v>17.509000000000004</v>
      </c>
      <c r="I56" s="140">
        <v>8.3919999999999995</v>
      </c>
      <c r="J56" s="247">
        <f t="shared" si="14"/>
        <v>3.711832560715036E-3</v>
      </c>
      <c r="K56" s="215">
        <f t="shared" si="15"/>
        <v>1.9124393560512227E-3</v>
      </c>
      <c r="L56" s="52">
        <f t="shared" si="28"/>
        <v>-0.52070363812896236</v>
      </c>
      <c r="N56" s="27">
        <f t="shared" ref="N56:N60" si="34">(H56/B56)*10</f>
        <v>15.633035714285722</v>
      </c>
      <c r="O56" s="152">
        <f t="shared" ref="O56:O60" si="35">(I56/C56)*10</f>
        <v>8.3585657370517925</v>
      </c>
      <c r="P56" s="52">
        <f t="shared" ref="P56:P60" si="36">(O56-N56)/N56</f>
        <v>-0.46532676763390241</v>
      </c>
    </row>
    <row r="57" spans="1:16" ht="20.100000000000001" customHeight="1">
      <c r="A57" s="38" t="s">
        <v>229</v>
      </c>
      <c r="B57" s="19">
        <v>15.2</v>
      </c>
      <c r="C57" s="140">
        <v>9.6700000000000017</v>
      </c>
      <c r="D57" s="247">
        <f t="shared" si="32"/>
        <v>1.6266949197889576E-3</v>
      </c>
      <c r="E57" s="215">
        <f t="shared" si="33"/>
        <v>1.1288355017014249E-3</v>
      </c>
      <c r="F57" s="52">
        <f t="shared" si="20"/>
        <v>-0.36381578947368409</v>
      </c>
      <c r="H57" s="19">
        <v>10.603</v>
      </c>
      <c r="I57" s="140">
        <v>6.601</v>
      </c>
      <c r="J57" s="247">
        <f t="shared" si="14"/>
        <v>2.2477903159096187E-3</v>
      </c>
      <c r="K57" s="215">
        <f t="shared" si="15"/>
        <v>1.504291252299109E-3</v>
      </c>
      <c r="L57" s="52">
        <f t="shared" si="28"/>
        <v>-0.37744034707158353</v>
      </c>
      <c r="N57" s="27">
        <f t="shared" si="34"/>
        <v>6.9756578947368419</v>
      </c>
      <c r="O57" s="152">
        <f t="shared" si="35"/>
        <v>6.826266804550154</v>
      </c>
      <c r="P57" s="52">
        <f t="shared" si="36"/>
        <v>-2.141605744447474E-2</v>
      </c>
    </row>
    <row r="58" spans="1:16" ht="20.100000000000001" customHeight="1">
      <c r="A58" s="38" t="s">
        <v>234</v>
      </c>
      <c r="B58" s="19">
        <v>2.81</v>
      </c>
      <c r="C58" s="140">
        <v>3.54</v>
      </c>
      <c r="D58" s="247">
        <f>B58/$B$62</f>
        <v>3.0072452135572177E-4</v>
      </c>
      <c r="E58" s="215">
        <f>C58/$C$62</f>
        <v>4.1324484757218648E-4</v>
      </c>
      <c r="F58" s="52">
        <f t="shared" si="20"/>
        <v>0.2597864768683274</v>
      </c>
      <c r="H58" s="19">
        <v>2.117</v>
      </c>
      <c r="I58" s="140">
        <v>6.09</v>
      </c>
      <c r="J58" s="247">
        <f t="shared" si="14"/>
        <v>4.4879487869288535E-4</v>
      </c>
      <c r="K58" s="215">
        <f t="shared" si="15"/>
        <v>1.3878402857902701E-3</v>
      </c>
      <c r="L58" s="52">
        <f t="shared" si="28"/>
        <v>1.8767123287671232</v>
      </c>
      <c r="N58" s="27">
        <f t="shared" si="34"/>
        <v>7.5338078291814945</v>
      </c>
      <c r="O58" s="152">
        <f t="shared" si="35"/>
        <v>17.203389830508474</v>
      </c>
      <c r="P58" s="52">
        <f t="shared" si="36"/>
        <v>1.2834919897840724</v>
      </c>
    </row>
    <row r="59" spans="1:16" ht="20.100000000000001" customHeight="1">
      <c r="A59" s="38" t="s">
        <v>227</v>
      </c>
      <c r="B59" s="19">
        <v>2.08</v>
      </c>
      <c r="C59" s="140">
        <v>1.95</v>
      </c>
      <c r="D59" s="247">
        <f>B59/$B$62</f>
        <v>2.2260035744480473E-4</v>
      </c>
      <c r="E59" s="215">
        <f>C59/$C$62</f>
        <v>2.276348736626451E-4</v>
      </c>
      <c r="F59" s="52">
        <f t="shared" si="20"/>
        <v>-6.2500000000000056E-2</v>
      </c>
      <c r="H59" s="19">
        <v>2.4350000000000005</v>
      </c>
      <c r="I59" s="140">
        <v>2.7520000000000002</v>
      </c>
      <c r="J59" s="247">
        <f t="shared" si="14"/>
        <v>5.1620950855794804E-4</v>
      </c>
      <c r="K59" s="215">
        <f t="shared" si="15"/>
        <v>6.2714884507304161E-4</v>
      </c>
      <c r="L59" s="52">
        <f t="shared" si="28"/>
        <v>0.13018480492813128</v>
      </c>
      <c r="N59" s="27">
        <f t="shared" ref="N59" si="37">(H59/B59)*10</f>
        <v>11.70673076923077</v>
      </c>
      <c r="O59" s="152">
        <f t="shared" ref="O59" si="38">(I59/C59)*10</f>
        <v>14.112820512820514</v>
      </c>
      <c r="P59" s="52">
        <f t="shared" ref="P59" si="39">(O59-N59)/N59</f>
        <v>0.20553045859000688</v>
      </c>
    </row>
    <row r="60" spans="1:16" ht="20.100000000000001" customHeight="1">
      <c r="A60" s="38" t="s">
        <v>233</v>
      </c>
      <c r="B60" s="19">
        <v>1.7</v>
      </c>
      <c r="C60" s="140">
        <v>1.25</v>
      </c>
      <c r="D60" s="247">
        <f>B60/$B$62</f>
        <v>1.819329844500808E-4</v>
      </c>
      <c r="E60" s="215">
        <f>C60/$C$62</f>
        <v>1.4591979080938789E-4</v>
      </c>
      <c r="F60" s="52">
        <f t="shared" si="20"/>
        <v>-0.26470588235294118</v>
      </c>
      <c r="H60" s="19">
        <v>2.347</v>
      </c>
      <c r="I60" s="140">
        <v>2.3929999999999998</v>
      </c>
      <c r="J60" s="247">
        <f t="shared" si="14"/>
        <v>4.9755388771478598E-4</v>
      </c>
      <c r="K60" s="215">
        <f t="shared" si="15"/>
        <v>5.4533691361184178E-4</v>
      </c>
      <c r="L60" s="52">
        <f t="shared" si="28"/>
        <v>1.9599488708990122E-2</v>
      </c>
      <c r="N60" s="27">
        <f t="shared" si="34"/>
        <v>13.805882352941177</v>
      </c>
      <c r="O60" s="152">
        <f t="shared" si="35"/>
        <v>19.143999999999998</v>
      </c>
      <c r="P60" s="52">
        <f t="shared" si="36"/>
        <v>0.38665530464422648</v>
      </c>
    </row>
    <row r="61" spans="1:16" ht="20.100000000000001" customHeight="1" thickBot="1">
      <c r="A61" s="8" t="s">
        <v>17</v>
      </c>
      <c r="B61" s="19">
        <f>B62-SUM(B39:B60)</f>
        <v>7.6399999999975989</v>
      </c>
      <c r="C61" s="140">
        <f>C62-SUM(C39:C60)</f>
        <v>1.8099999999976717</v>
      </c>
      <c r="D61" s="247">
        <f>B61/$B$62</f>
        <v>8.1762823599892964E-4</v>
      </c>
      <c r="E61" s="215">
        <f>C61/$C$62</f>
        <v>2.1129185709172188E-4</v>
      </c>
      <c r="F61" s="52">
        <f t="shared" si="20"/>
        <v>-0.76308900523583234</v>
      </c>
      <c r="H61" s="19">
        <f>H62-SUM(H39:H60)</f>
        <v>6.6180000000013024</v>
      </c>
      <c r="I61" s="140">
        <f>I62-SUM(I39:I60)</f>
        <v>0.93900000000030559</v>
      </c>
      <c r="J61" s="247">
        <f t="shared" si="14"/>
        <v>1.4029874856826168E-3</v>
      </c>
      <c r="K61" s="215">
        <f t="shared" si="15"/>
        <v>2.1398719677462853E-4</v>
      </c>
      <c r="L61" s="52">
        <f t="shared" si="21"/>
        <v>-0.85811423390750663</v>
      </c>
      <c r="N61" s="27">
        <f t="shared" ref="N61" si="40">(H61/B61)*10</f>
        <v>8.6623036649258935</v>
      </c>
      <c r="O61" s="152">
        <f t="shared" ref="O61" si="41">(I61/C61)*10</f>
        <v>5.1878453038757657</v>
      </c>
      <c r="P61" s="52">
        <f t="shared" ref="P61" si="42">(O61-N61)/N61</f>
        <v>-0.40110096522226368</v>
      </c>
    </row>
    <row r="62" spans="1:16" ht="26.25" customHeight="1" thickBot="1">
      <c r="A62" s="12" t="s">
        <v>18</v>
      </c>
      <c r="B62" s="17">
        <v>9344.1</v>
      </c>
      <c r="C62" s="145">
        <v>8566.35</v>
      </c>
      <c r="D62" s="253">
        <f>SUM(D39:D61)</f>
        <v>0.99999999999999967</v>
      </c>
      <c r="E62" s="254">
        <f>SUM(E39:E61)</f>
        <v>0.99999999999999944</v>
      </c>
      <c r="F62" s="57">
        <f t="shared" si="18"/>
        <v>-8.3234340385911959E-2</v>
      </c>
      <c r="G62" s="1"/>
      <c r="H62" s="17">
        <v>4717.0770000000011</v>
      </c>
      <c r="I62" s="145">
        <v>4388.1130000000003</v>
      </c>
      <c r="J62" s="253">
        <f>SUM(J39:J61)</f>
        <v>1.0000000000000002</v>
      </c>
      <c r="K62" s="254">
        <f>SUM(K39:K61)</f>
        <v>1</v>
      </c>
      <c r="L62" s="57">
        <f t="shared" si="19"/>
        <v>-6.9738950625567647E-2</v>
      </c>
      <c r="M62" s="1"/>
      <c r="N62" s="29">
        <f t="shared" si="16"/>
        <v>5.0481876264166701</v>
      </c>
      <c r="O62" s="146">
        <f t="shared" si="17"/>
        <v>5.1225002480636448</v>
      </c>
      <c r="P62" s="57">
        <f t="shared" si="8"/>
        <v>1.4720653657582787E-2</v>
      </c>
    </row>
    <row r="64" spans="1:16" ht="15.75" thickBot="1"/>
    <row r="65" spans="1:16">
      <c r="A65" s="494" t="s">
        <v>15</v>
      </c>
      <c r="B65" s="481" t="s">
        <v>1</v>
      </c>
      <c r="C65" s="479"/>
      <c r="D65" s="481" t="s">
        <v>100</v>
      </c>
      <c r="E65" s="479"/>
      <c r="F65" s="130" t="s">
        <v>0</v>
      </c>
      <c r="H65" s="492" t="s">
        <v>19</v>
      </c>
      <c r="I65" s="493"/>
      <c r="J65" s="481" t="s">
        <v>100</v>
      </c>
      <c r="K65" s="482"/>
      <c r="L65" s="130" t="s">
        <v>0</v>
      </c>
      <c r="N65" s="490" t="s">
        <v>22</v>
      </c>
      <c r="O65" s="479"/>
      <c r="P65" s="130" t="s">
        <v>0</v>
      </c>
    </row>
    <row r="66" spans="1:16">
      <c r="A66" s="495"/>
      <c r="B66" s="484" t="str">
        <f>B5</f>
        <v>jan-ago</v>
      </c>
      <c r="C66" s="486"/>
      <c r="D66" s="484" t="str">
        <f>B5</f>
        <v>jan-ago</v>
      </c>
      <c r="E66" s="486"/>
      <c r="F66" s="131" t="str">
        <f>F37</f>
        <v>2026/2025</v>
      </c>
      <c r="H66" s="487" t="str">
        <f>B5</f>
        <v>jan-ago</v>
      </c>
      <c r="I66" s="486"/>
      <c r="J66" s="484" t="str">
        <f>B5</f>
        <v>jan-ago</v>
      </c>
      <c r="K66" s="485"/>
      <c r="L66" s="131" t="str">
        <f>L37</f>
        <v>2026/2025</v>
      </c>
      <c r="N66" s="487" t="str">
        <f>B5</f>
        <v>jan-ago</v>
      </c>
      <c r="O66" s="485"/>
      <c r="P66" s="131" t="str">
        <f>P37</f>
        <v>2026/2025</v>
      </c>
    </row>
    <row r="67" spans="1:16" ht="19.5" customHeight="1" thickBot="1">
      <c r="A67" s="496"/>
      <c r="B67" s="99">
        <f>B6</f>
        <v>2025</v>
      </c>
      <c r="C67" s="134">
        <f>C6</f>
        <v>2026</v>
      </c>
      <c r="D67" s="99">
        <f>B6</f>
        <v>2025</v>
      </c>
      <c r="E67" s="134">
        <f>C6</f>
        <v>2026</v>
      </c>
      <c r="F67" s="132" t="s">
        <v>1</v>
      </c>
      <c r="H67" s="25">
        <f>B6</f>
        <v>2025</v>
      </c>
      <c r="I67" s="134">
        <f>C6</f>
        <v>2026</v>
      </c>
      <c r="J67" s="99">
        <f>B6</f>
        <v>2025</v>
      </c>
      <c r="K67" s="134">
        <f>C6</f>
        <v>2026</v>
      </c>
      <c r="L67" s="259">
        <v>1000</v>
      </c>
      <c r="N67" s="25">
        <f>B6</f>
        <v>2025</v>
      </c>
      <c r="O67" s="134">
        <f>C6</f>
        <v>2026</v>
      </c>
      <c r="P67" s="132" t="s">
        <v>23</v>
      </c>
    </row>
    <row r="68" spans="1:16" ht="20.100000000000001" customHeight="1">
      <c r="A68" s="38" t="s">
        <v>165</v>
      </c>
      <c r="B68" s="39">
        <v>1398.2000000000003</v>
      </c>
      <c r="C68" s="147">
        <v>1162.56</v>
      </c>
      <c r="D68" s="247">
        <f t="shared" ref="D68:D78" si="43">B68/$B$95</f>
        <v>0.22858357311012298</v>
      </c>
      <c r="E68" s="246">
        <f t="shared" ref="E68:E78" si="44">C68/$C$95</f>
        <v>0.19786200922117017</v>
      </c>
      <c r="F68" s="61">
        <f t="shared" ref="F68:F94" si="45">(C68-B68)/B68</f>
        <v>-0.16853096838792753</v>
      </c>
      <c r="H68" s="19">
        <v>1589.5420000000001</v>
      </c>
      <c r="I68" s="147">
        <v>1358.2360000000001</v>
      </c>
      <c r="J68" s="245">
        <f t="shared" ref="J68:J78" si="46">H68/$H$95</f>
        <v>0.30351638162276434</v>
      </c>
      <c r="K68" s="246">
        <f t="shared" ref="K68:K78" si="47">I68/$I$95</f>
        <v>0.27831410301201148</v>
      </c>
      <c r="L68" s="61">
        <f t="shared" ref="L68:L94" si="48">(I68-H68)/H68</f>
        <v>-0.14551738802749473</v>
      </c>
      <c r="N68" s="41">
        <f t="shared" ref="N68:N69" si="49">(H68/B68)*10</f>
        <v>11.368488056072092</v>
      </c>
      <c r="O68" s="149">
        <f t="shared" ref="O68:O69" si="50">(I68/C68)*10</f>
        <v>11.683147536471237</v>
      </c>
      <c r="P68" s="61">
        <f t="shared" si="8"/>
        <v>2.7678217089833725E-2</v>
      </c>
    </row>
    <row r="69" spans="1:16" ht="20.100000000000001" customHeight="1">
      <c r="A69" s="38" t="s">
        <v>212</v>
      </c>
      <c r="B69" s="19">
        <v>892.76999999999987</v>
      </c>
      <c r="C69" s="140">
        <v>1039.3399999999999</v>
      </c>
      <c r="D69" s="247">
        <f t="shared" si="43"/>
        <v>0.14595376667538579</v>
      </c>
      <c r="E69" s="215">
        <f t="shared" si="44"/>
        <v>0.17689056966000119</v>
      </c>
      <c r="F69" s="52">
        <f t="shared" si="45"/>
        <v>0.16417442342372623</v>
      </c>
      <c r="H69" s="19">
        <v>906.678</v>
      </c>
      <c r="I69" s="140">
        <v>831.52499999999986</v>
      </c>
      <c r="J69" s="214">
        <f t="shared" si="46"/>
        <v>0.17312636335306944</v>
      </c>
      <c r="K69" s="215">
        <f t="shared" si="47"/>
        <v>0.17038654144571549</v>
      </c>
      <c r="L69" s="52">
        <f t="shared" si="48"/>
        <v>-8.2888302131517627E-2</v>
      </c>
      <c r="N69" s="40">
        <f t="shared" si="49"/>
        <v>10.15578480459693</v>
      </c>
      <c r="O69" s="143">
        <f t="shared" si="50"/>
        <v>8.0005099389997483</v>
      </c>
      <c r="P69" s="52">
        <f t="shared" si="8"/>
        <v>-0.2122213996324159</v>
      </c>
    </row>
    <row r="70" spans="1:16" ht="20.100000000000001" customHeight="1">
      <c r="A70" s="38" t="s">
        <v>173</v>
      </c>
      <c r="B70" s="19">
        <v>1648.3600000000001</v>
      </c>
      <c r="C70" s="140">
        <v>1305.7899999999997</v>
      </c>
      <c r="D70" s="247">
        <f t="shared" si="43"/>
        <v>0.26948077426105155</v>
      </c>
      <c r="E70" s="215">
        <f t="shared" si="44"/>
        <v>0.22223905262602511</v>
      </c>
      <c r="F70" s="52">
        <f t="shared" si="45"/>
        <v>-0.20782474702128198</v>
      </c>
      <c r="H70" s="19">
        <v>1021.739</v>
      </c>
      <c r="I70" s="140">
        <v>744.68599999999981</v>
      </c>
      <c r="J70" s="214">
        <f t="shared" si="46"/>
        <v>0.19509677897335309</v>
      </c>
      <c r="K70" s="215">
        <f t="shared" si="47"/>
        <v>0.15259249211153492</v>
      </c>
      <c r="L70" s="52">
        <f t="shared" si="48"/>
        <v>-0.27115828993510105</v>
      </c>
      <c r="N70" s="40">
        <f t="shared" ref="N70:N71" si="51">(H70/B70)*10</f>
        <v>6.1985185275061276</v>
      </c>
      <c r="O70" s="143">
        <f t="shared" ref="O70:O71" si="52">(I70/C70)*10</f>
        <v>5.7029537674511213</v>
      </c>
      <c r="P70" s="52">
        <f t="shared" ref="P70:P71" si="53">(O70-N70)/N70</f>
        <v>-7.9948903573639679E-2</v>
      </c>
    </row>
    <row r="71" spans="1:16" ht="20.100000000000001" customHeight="1">
      <c r="A71" s="38" t="s">
        <v>171</v>
      </c>
      <c r="B71" s="19">
        <v>125.52000000000001</v>
      </c>
      <c r="C71" s="140">
        <v>141.93</v>
      </c>
      <c r="D71" s="247">
        <f t="shared" si="43"/>
        <v>2.0520533612346327E-2</v>
      </c>
      <c r="E71" s="215">
        <f t="shared" si="44"/>
        <v>2.4155789781826902E-2</v>
      </c>
      <c r="F71" s="52">
        <f t="shared" si="45"/>
        <v>0.13073613766730396</v>
      </c>
      <c r="H71" s="19">
        <v>308.98399999999998</v>
      </c>
      <c r="I71" s="140">
        <v>367.32099999999997</v>
      </c>
      <c r="J71" s="214">
        <f t="shared" si="46"/>
        <v>5.8999199555172625E-2</v>
      </c>
      <c r="K71" s="215">
        <f t="shared" si="47"/>
        <v>7.5267195562829334E-2</v>
      </c>
      <c r="L71" s="52">
        <f t="shared" si="48"/>
        <v>0.1888026564482303</v>
      </c>
      <c r="N71" s="40">
        <f t="shared" si="51"/>
        <v>24.616316124920328</v>
      </c>
      <c r="O71" s="143">
        <f t="shared" si="52"/>
        <v>25.880434016768827</v>
      </c>
      <c r="P71" s="52">
        <f t="shared" si="53"/>
        <v>5.1352846032423585E-2</v>
      </c>
    </row>
    <row r="72" spans="1:16" ht="20.100000000000001" customHeight="1">
      <c r="A72" s="38" t="s">
        <v>175</v>
      </c>
      <c r="B72" s="19">
        <v>164.92</v>
      </c>
      <c r="C72" s="140">
        <v>256.48</v>
      </c>
      <c r="D72" s="247">
        <f t="shared" si="43"/>
        <v>2.696181009678263E-2</v>
      </c>
      <c r="E72" s="215">
        <f t="shared" si="44"/>
        <v>4.3651637872493231E-2</v>
      </c>
      <c r="F72" s="52">
        <f t="shared" si="45"/>
        <v>0.55517826825127359</v>
      </c>
      <c r="H72" s="19">
        <v>166.39599999999999</v>
      </c>
      <c r="I72" s="140">
        <v>278.24900000000002</v>
      </c>
      <c r="J72" s="214">
        <f t="shared" si="46"/>
        <v>3.1772618676638609E-2</v>
      </c>
      <c r="K72" s="215">
        <f t="shared" si="47"/>
        <v>5.7015585545508431E-2</v>
      </c>
      <c r="L72" s="52">
        <f t="shared" si="48"/>
        <v>0.67220966850164698</v>
      </c>
      <c r="N72" s="40">
        <f t="shared" ref="N72:N80" si="54">(H72/B72)*10</f>
        <v>10.089497938394373</v>
      </c>
      <c r="O72" s="143">
        <f t="shared" ref="O72:O80" si="55">(I72/C72)*10</f>
        <v>10.848760137242671</v>
      </c>
      <c r="P72" s="52">
        <f t="shared" ref="P72:P80" si="56">(O72-N72)/N72</f>
        <v>7.52527235234388E-2</v>
      </c>
    </row>
    <row r="73" spans="1:16" ht="20.100000000000001" customHeight="1">
      <c r="A73" s="38" t="s">
        <v>169</v>
      </c>
      <c r="B73" s="19">
        <v>523.69000000000005</v>
      </c>
      <c r="C73" s="140">
        <v>514.18000000000006</v>
      </c>
      <c r="D73" s="247">
        <f t="shared" si="43"/>
        <v>8.5615027465341359E-2</v>
      </c>
      <c r="E73" s="215">
        <f t="shared" si="44"/>
        <v>8.7510913760443579E-2</v>
      </c>
      <c r="F73" s="52">
        <f t="shared" si="45"/>
        <v>-1.8159598235597377E-2</v>
      </c>
      <c r="H73" s="19">
        <v>238.37099999999998</v>
      </c>
      <c r="I73" s="140">
        <v>256.85899999999998</v>
      </c>
      <c r="J73" s="214">
        <f t="shared" si="46"/>
        <v>4.5515943211189104E-2</v>
      </c>
      <c r="K73" s="215">
        <f t="shared" si="47"/>
        <v>5.2632592705216363E-2</v>
      </c>
      <c r="L73" s="52">
        <f t="shared" si="48"/>
        <v>7.7559770274068573E-2</v>
      </c>
      <c r="N73" s="40">
        <f t="shared" si="54"/>
        <v>4.5517577192613947</v>
      </c>
      <c r="O73" s="143">
        <f t="shared" si="55"/>
        <v>4.9955074098564696</v>
      </c>
      <c r="P73" s="52">
        <f t="shared" si="56"/>
        <v>9.748974307601796E-2</v>
      </c>
    </row>
    <row r="74" spans="1:16" ht="20.100000000000001" customHeight="1">
      <c r="A74" s="38" t="s">
        <v>168</v>
      </c>
      <c r="B74" s="19">
        <v>285.49</v>
      </c>
      <c r="C74" s="140">
        <v>281.72999999999996</v>
      </c>
      <c r="D74" s="247">
        <f t="shared" si="43"/>
        <v>4.6673097044206122E-2</v>
      </c>
      <c r="E74" s="215">
        <f t="shared" si="44"/>
        <v>4.7949064012077026E-2</v>
      </c>
      <c r="F74" s="52">
        <f t="shared" si="45"/>
        <v>-1.3170338715892143E-2</v>
      </c>
      <c r="H74" s="19">
        <v>250.45499999999998</v>
      </c>
      <c r="I74" s="140">
        <v>238.82</v>
      </c>
      <c r="J74" s="214">
        <f t="shared" si="46"/>
        <v>4.7823332355690779E-2</v>
      </c>
      <c r="K74" s="215">
        <f t="shared" si="47"/>
        <v>4.8936248252386613E-2</v>
      </c>
      <c r="L74" s="52">
        <f t="shared" si="48"/>
        <v>-4.645545107903612E-2</v>
      </c>
      <c r="N74" s="40">
        <f t="shared" si="54"/>
        <v>8.7728116571508625</v>
      </c>
      <c r="O74" s="143">
        <f t="shared" si="55"/>
        <v>8.4769105171618229</v>
      </c>
      <c r="P74" s="52">
        <f t="shared" si="56"/>
        <v>-3.3729339184871907E-2</v>
      </c>
    </row>
    <row r="75" spans="1:16" ht="20.100000000000001" customHeight="1">
      <c r="A75" s="38" t="s">
        <v>170</v>
      </c>
      <c r="B75" s="19">
        <v>239.13</v>
      </c>
      <c r="C75" s="140">
        <v>376.48</v>
      </c>
      <c r="D75" s="247">
        <f t="shared" si="43"/>
        <v>3.9093970703635884E-2</v>
      </c>
      <c r="E75" s="215">
        <f t="shared" si="44"/>
        <v>6.4075049228931105E-2</v>
      </c>
      <c r="F75" s="52">
        <f t="shared" si="45"/>
        <v>0.57437377158867575</v>
      </c>
      <c r="H75" s="19">
        <v>149.60699999999997</v>
      </c>
      <c r="I75" s="140">
        <v>213.447</v>
      </c>
      <c r="J75" s="214">
        <f t="shared" si="46"/>
        <v>2.8566829505251759E-2</v>
      </c>
      <c r="K75" s="215">
        <f t="shared" si="47"/>
        <v>4.3737104851884957E-2</v>
      </c>
      <c r="L75" s="52">
        <f t="shared" si="48"/>
        <v>0.42671800116304748</v>
      </c>
      <c r="N75" s="40">
        <f t="shared" si="54"/>
        <v>6.2563041023710939</v>
      </c>
      <c r="O75" s="143">
        <f t="shared" si="55"/>
        <v>5.6695441988950277</v>
      </c>
      <c r="P75" s="52">
        <f t="shared" si="56"/>
        <v>-9.3786985714727086E-2</v>
      </c>
    </row>
    <row r="76" spans="1:16" ht="20.100000000000001" customHeight="1">
      <c r="A76" s="38" t="s">
        <v>174</v>
      </c>
      <c r="B76" s="19">
        <v>329.53000000000003</v>
      </c>
      <c r="C76" s="140">
        <v>295.45999999999998</v>
      </c>
      <c r="D76" s="247">
        <f t="shared" si="43"/>
        <v>5.387294009939838E-2</v>
      </c>
      <c r="E76" s="215">
        <f t="shared" si="44"/>
        <v>5.0285842661442794E-2</v>
      </c>
      <c r="F76" s="52">
        <f t="shared" si="45"/>
        <v>-0.10338967620550495</v>
      </c>
      <c r="H76" s="19">
        <v>158.86699999999999</v>
      </c>
      <c r="I76" s="140">
        <v>131.24099999999999</v>
      </c>
      <c r="J76" s="214">
        <f t="shared" si="46"/>
        <v>3.0334987687814285E-2</v>
      </c>
      <c r="K76" s="215">
        <f t="shared" si="47"/>
        <v>2.6892396603682568E-2</v>
      </c>
      <c r="L76" s="52">
        <f t="shared" si="48"/>
        <v>-0.17389388608080977</v>
      </c>
      <c r="N76" s="40">
        <f t="shared" si="54"/>
        <v>4.8210178132491723</v>
      </c>
      <c r="O76" s="143">
        <f t="shared" si="55"/>
        <v>4.4419210722263589</v>
      </c>
      <c r="P76" s="52">
        <f t="shared" si="56"/>
        <v>-7.8634171394466906E-2</v>
      </c>
    </row>
    <row r="77" spans="1:16" ht="20.100000000000001" customHeight="1">
      <c r="A77" s="38" t="s">
        <v>166</v>
      </c>
      <c r="B77" s="19">
        <v>90.32</v>
      </c>
      <c r="C77" s="140">
        <v>89.63</v>
      </c>
      <c r="D77" s="247">
        <f t="shared" si="43"/>
        <v>1.4765890661783937E-2</v>
      </c>
      <c r="E77" s="215">
        <f t="shared" si="44"/>
        <v>1.5254586332312725E-2</v>
      </c>
      <c r="F77" s="52">
        <f t="shared" si="45"/>
        <v>-7.639503985828142E-3</v>
      </c>
      <c r="H77" s="19">
        <v>55.268000000000001</v>
      </c>
      <c r="I77" s="140">
        <v>64.315999999999988</v>
      </c>
      <c r="J77" s="214">
        <f t="shared" si="46"/>
        <v>1.0553192919423922E-2</v>
      </c>
      <c r="K77" s="215">
        <f t="shared" si="47"/>
        <v>1.317889516204881E-2</v>
      </c>
      <c r="L77" s="52">
        <f t="shared" si="48"/>
        <v>0.16371137005138575</v>
      </c>
      <c r="N77" s="40">
        <f t="shared" si="54"/>
        <v>6.1191319751992923</v>
      </c>
      <c r="O77" s="143">
        <f t="shared" si="55"/>
        <v>7.1757224143701883</v>
      </c>
      <c r="P77" s="52">
        <f t="shared" si="56"/>
        <v>0.1726699870918349</v>
      </c>
    </row>
    <row r="78" spans="1:16" ht="20.100000000000001" customHeight="1">
      <c r="A78" s="38" t="s">
        <v>172</v>
      </c>
      <c r="B78" s="19">
        <v>130.65</v>
      </c>
      <c r="C78" s="140">
        <v>63.789999999999992</v>
      </c>
      <c r="D78" s="247">
        <f t="shared" si="43"/>
        <v>2.1359207428720901E-2</v>
      </c>
      <c r="E78" s="215">
        <f t="shared" si="44"/>
        <v>1.0856745086893101E-2</v>
      </c>
      <c r="F78" s="52">
        <f t="shared" si="45"/>
        <v>-0.51174894756984313</v>
      </c>
      <c r="H78" s="19">
        <v>112.79</v>
      </c>
      <c r="I78" s="140">
        <v>62.196999999999996</v>
      </c>
      <c r="J78" s="214">
        <f t="shared" si="46"/>
        <v>2.1536777690197295E-2</v>
      </c>
      <c r="K78" s="215">
        <f t="shared" si="47"/>
        <v>1.2744694048043254E-2</v>
      </c>
      <c r="L78" s="52">
        <f t="shared" si="48"/>
        <v>-0.44855926943878011</v>
      </c>
      <c r="N78" s="40">
        <f t="shared" si="54"/>
        <v>8.6329889016456178</v>
      </c>
      <c r="O78" s="143">
        <f t="shared" si="55"/>
        <v>9.750274337670481</v>
      </c>
      <c r="P78" s="52">
        <f t="shared" si="56"/>
        <v>0.12942046477227448</v>
      </c>
    </row>
    <row r="79" spans="1:16" ht="20.100000000000001" customHeight="1">
      <c r="A79" s="38" t="s">
        <v>181</v>
      </c>
      <c r="B79" s="19">
        <v>64.98</v>
      </c>
      <c r="C79" s="140">
        <v>39.989999999999995</v>
      </c>
      <c r="D79" s="247">
        <f t="shared" ref="D79:D91" si="57">B79/$B$95</f>
        <v>1.062320167407795E-2</v>
      </c>
      <c r="E79" s="215">
        <f t="shared" ref="E79:E91" si="58">C79/$C$95</f>
        <v>6.8061018345329221E-3</v>
      </c>
      <c r="F79" s="52">
        <f t="shared" si="45"/>
        <v>-0.38457987072945532</v>
      </c>
      <c r="H79" s="19">
        <v>66.60499999999999</v>
      </c>
      <c r="I79" s="140">
        <v>58.120999999999995</v>
      </c>
      <c r="J79" s="214">
        <f t="shared" ref="J79:J90" si="59">H79/$H$95</f>
        <v>1.2717945545310671E-2</v>
      </c>
      <c r="K79" s="215">
        <f t="shared" ref="K79:K90" si="60">I79/$I$95</f>
        <v>1.1909486997223691E-2</v>
      </c>
      <c r="L79" s="52">
        <f t="shared" si="48"/>
        <v>-0.127377824487651</v>
      </c>
      <c r="N79" s="40">
        <f t="shared" si="54"/>
        <v>10.250076946752845</v>
      </c>
      <c r="O79" s="143">
        <f t="shared" si="55"/>
        <v>14.533883470867718</v>
      </c>
      <c r="P79" s="52">
        <f t="shared" si="56"/>
        <v>0.41792920642141651</v>
      </c>
    </row>
    <row r="80" spans="1:16" ht="20.100000000000001" customHeight="1">
      <c r="A80" s="38" t="s">
        <v>179</v>
      </c>
      <c r="B80" s="19">
        <v>23.13</v>
      </c>
      <c r="C80" s="140">
        <v>43.760000000000005</v>
      </c>
      <c r="D80" s="247">
        <f t="shared" si="57"/>
        <v>3.7813889615485219E-3</v>
      </c>
      <c r="E80" s="215">
        <f t="shared" si="58"/>
        <v>7.4477373413143477E-3</v>
      </c>
      <c r="F80" s="52">
        <f t="shared" si="45"/>
        <v>0.89191526156506729</v>
      </c>
      <c r="H80" s="19">
        <v>13.125999999999999</v>
      </c>
      <c r="I80" s="140">
        <v>53.105999999999995</v>
      </c>
      <c r="J80" s="214">
        <f t="shared" si="59"/>
        <v>2.5063546764919733E-3</v>
      </c>
      <c r="K80" s="215">
        <f t="shared" si="60"/>
        <v>1.0881870863793833E-2</v>
      </c>
      <c r="L80" s="52">
        <f t="shared" si="48"/>
        <v>3.0458631723297271</v>
      </c>
      <c r="N80" s="40">
        <f t="shared" si="54"/>
        <v>5.674881106787721</v>
      </c>
      <c r="O80" s="143">
        <f t="shared" si="55"/>
        <v>12.135740402193782</v>
      </c>
      <c r="P80" s="52">
        <f t="shared" si="56"/>
        <v>1.1385012608772072</v>
      </c>
    </row>
    <row r="81" spans="1:16" ht="20.100000000000001" customHeight="1">
      <c r="A81" s="38" t="s">
        <v>184</v>
      </c>
      <c r="B81" s="19">
        <v>58.860000000000007</v>
      </c>
      <c r="C81" s="140">
        <v>44.17</v>
      </c>
      <c r="D81" s="247">
        <f t="shared" si="57"/>
        <v>9.6226785247188074E-3</v>
      </c>
      <c r="E81" s="215">
        <f t="shared" si="58"/>
        <v>7.5175173301155101E-3</v>
      </c>
      <c r="F81" s="52">
        <f t="shared" si="45"/>
        <v>-0.24957526333673127</v>
      </c>
      <c r="H81" s="19">
        <v>60.667000000000002</v>
      </c>
      <c r="I81" s="140">
        <v>47.980999999999995</v>
      </c>
      <c r="J81" s="214">
        <f t="shared" si="59"/>
        <v>1.1584109337097253E-2</v>
      </c>
      <c r="K81" s="215">
        <f t="shared" si="60"/>
        <v>9.8317147952339083E-3</v>
      </c>
      <c r="L81" s="52">
        <f t="shared" si="48"/>
        <v>-0.20910874116076297</v>
      </c>
      <c r="N81" s="40">
        <f t="shared" ref="N81" si="61">(H81/B81)*10</f>
        <v>10.306999660210669</v>
      </c>
      <c r="O81" s="143">
        <f t="shared" ref="O81" si="62">(I81/C81)*10</f>
        <v>10.862802807335294</v>
      </c>
      <c r="P81" s="52">
        <f t="shared" ref="P81" si="63">(O81-N81)/N81</f>
        <v>5.3924824434627393E-2</v>
      </c>
    </row>
    <row r="82" spans="1:16" ht="20.100000000000001" customHeight="1">
      <c r="A82" s="38" t="s">
        <v>191</v>
      </c>
      <c r="B82" s="19">
        <v>16.13</v>
      </c>
      <c r="C82" s="140">
        <v>45.669999999999995</v>
      </c>
      <c r="D82" s="247">
        <f t="shared" si="57"/>
        <v>2.6369997384253201E-3</v>
      </c>
      <c r="E82" s="215">
        <f t="shared" si="58"/>
        <v>7.7728099720709822E-3</v>
      </c>
      <c r="F82" s="52">
        <f t="shared" si="45"/>
        <v>1.8313701177929322</v>
      </c>
      <c r="H82" s="19">
        <v>18.337</v>
      </c>
      <c r="I82" s="140">
        <v>44.634</v>
      </c>
      <c r="J82" s="214">
        <f t="shared" si="59"/>
        <v>3.5013732822515098E-3</v>
      </c>
      <c r="K82" s="215">
        <f t="shared" si="60"/>
        <v>9.1458860417763348E-3</v>
      </c>
      <c r="L82" s="52">
        <f t="shared" si="48"/>
        <v>1.4340949991819818</v>
      </c>
      <c r="N82" s="40">
        <f t="shared" ref="N82:N94" si="64">(H82/B82)*10</f>
        <v>11.368257904525729</v>
      </c>
      <c r="O82" s="143">
        <f t="shared" ref="O82:O94" si="65">(I82/C82)*10</f>
        <v>9.7731552441427656</v>
      </c>
      <c r="P82" s="52">
        <f t="shared" ref="P82:P94" si="66">(O82-N82)/N82</f>
        <v>-0.1403119698531777</v>
      </c>
    </row>
    <row r="83" spans="1:16" ht="20.100000000000001" customHeight="1">
      <c r="A83" s="38" t="s">
        <v>180</v>
      </c>
      <c r="B83" s="19">
        <v>17.529999999999998</v>
      </c>
      <c r="C83" s="140">
        <v>8.0299999999999994</v>
      </c>
      <c r="D83" s="247">
        <f t="shared" si="57"/>
        <v>2.8658775830499605E-3</v>
      </c>
      <c r="E83" s="215">
        <f t="shared" si="58"/>
        <v>1.3666666099349681E-3</v>
      </c>
      <c r="F83" s="52">
        <f t="shared" si="45"/>
        <v>-0.54192812321734163</v>
      </c>
      <c r="H83" s="19">
        <v>13.007999999999999</v>
      </c>
      <c r="I83" s="140">
        <v>23.009999999999998</v>
      </c>
      <c r="J83" s="214">
        <f t="shared" si="59"/>
        <v>2.4838230711418247E-3</v>
      </c>
      <c r="K83" s="215">
        <f t="shared" si="60"/>
        <v>4.7149446122075871E-3</v>
      </c>
      <c r="L83" s="52">
        <f t="shared" si="48"/>
        <v>0.76891143911439108</v>
      </c>
      <c r="N83" s="40">
        <f t="shared" si="64"/>
        <v>7.4204221334854541</v>
      </c>
      <c r="O83" s="143">
        <f t="shared" si="65"/>
        <v>28.655043586550434</v>
      </c>
      <c r="P83" s="52">
        <f t="shared" si="66"/>
        <v>2.8616460183904451</v>
      </c>
    </row>
    <row r="84" spans="1:16" ht="20.100000000000001" customHeight="1">
      <c r="A84" s="38" t="s">
        <v>187</v>
      </c>
      <c r="B84" s="19">
        <v>12.6</v>
      </c>
      <c r="C84" s="140">
        <v>35.1</v>
      </c>
      <c r="D84" s="247">
        <f t="shared" si="57"/>
        <v>2.0599006016217628E-3</v>
      </c>
      <c r="E84" s="215">
        <f t="shared" si="58"/>
        <v>5.97384782175808E-3</v>
      </c>
      <c r="F84" s="52">
        <f t="shared" si="45"/>
        <v>1.7857142857142858</v>
      </c>
      <c r="H84" s="19">
        <v>8.3219999999999992</v>
      </c>
      <c r="I84" s="140">
        <v>22.962</v>
      </c>
      <c r="J84" s="214">
        <f t="shared" si="59"/>
        <v>1.5890510146096451E-3</v>
      </c>
      <c r="K84" s="215">
        <f t="shared" si="60"/>
        <v>4.7051090041508306E-3</v>
      </c>
      <c r="L84" s="52">
        <f t="shared" ref="L84:L93" si="67">(I84-H84)/H84</f>
        <v>1.7591925018024517</v>
      </c>
      <c r="N84" s="40">
        <f t="shared" ref="N84:N93" si="68">(H84/B84)*10</f>
        <v>6.6047619047619044</v>
      </c>
      <c r="O84" s="143">
        <f t="shared" ref="O84:O93" si="69">(I84/C84)*10</f>
        <v>6.5418803418803417</v>
      </c>
      <c r="P84" s="52">
        <f t="shared" ref="P84:P93" si="70">(O84-N84)/N84</f>
        <v>-9.5206403786071807E-3</v>
      </c>
    </row>
    <row r="85" spans="1:16" ht="20.100000000000001" customHeight="1">
      <c r="A85" s="38" t="s">
        <v>245</v>
      </c>
      <c r="B85" s="19">
        <v>2.19</v>
      </c>
      <c r="C85" s="140">
        <v>45</v>
      </c>
      <c r="D85" s="247">
        <f t="shared" si="57"/>
        <v>3.580303426628302E-4</v>
      </c>
      <c r="E85" s="215">
        <f t="shared" si="58"/>
        <v>7.6587792586642047E-3</v>
      </c>
      <c r="F85" s="52">
        <f t="shared" si="45"/>
        <v>19.547945205479454</v>
      </c>
      <c r="H85" s="19">
        <v>0.86599999999999999</v>
      </c>
      <c r="I85" s="140">
        <v>15.3</v>
      </c>
      <c r="J85" s="214">
        <f t="shared" si="59"/>
        <v>1.6535906977312577E-4</v>
      </c>
      <c r="K85" s="215">
        <f t="shared" si="60"/>
        <v>3.1351000680910944E-3</v>
      </c>
      <c r="L85" s="52">
        <f t="shared" si="67"/>
        <v>16.667436489607393</v>
      </c>
      <c r="N85" s="40">
        <f t="shared" si="68"/>
        <v>3.9543378995433791</v>
      </c>
      <c r="O85" s="143">
        <f t="shared" si="69"/>
        <v>3.4000000000000004</v>
      </c>
      <c r="P85" s="52">
        <f t="shared" si="70"/>
        <v>-0.14018475750577361</v>
      </c>
    </row>
    <row r="86" spans="1:16" ht="20.100000000000001" customHeight="1">
      <c r="A86" s="38" t="s">
        <v>237</v>
      </c>
      <c r="B86" s="19">
        <v>2.25</v>
      </c>
      <c r="C86" s="140">
        <v>4.25</v>
      </c>
      <c r="D86" s="247">
        <f t="shared" si="57"/>
        <v>3.6783939314674336E-4</v>
      </c>
      <c r="E86" s="215">
        <f t="shared" si="58"/>
        <v>7.2332915220717491E-4</v>
      </c>
      <c r="F86" s="52">
        <f t="shared" si="45"/>
        <v>0.88888888888888884</v>
      </c>
      <c r="H86" s="19">
        <v>0.96499999999999997</v>
      </c>
      <c r="I86" s="140">
        <v>11.767999999999999</v>
      </c>
      <c r="J86" s="214">
        <f t="shared" si="59"/>
        <v>1.8426270477028448E-4</v>
      </c>
      <c r="K86" s="215">
        <f t="shared" si="60"/>
        <v>2.4113632419147709E-3</v>
      </c>
      <c r="L86" s="52">
        <f t="shared" si="67"/>
        <v>11.19481865284974</v>
      </c>
      <c r="N86" s="40">
        <f t="shared" si="68"/>
        <v>4.2888888888888888</v>
      </c>
      <c r="O86" s="143">
        <f t="shared" si="69"/>
        <v>27.689411764705877</v>
      </c>
      <c r="P86" s="52">
        <f t="shared" si="70"/>
        <v>5.4560804632733912</v>
      </c>
    </row>
    <row r="87" spans="1:16" ht="20.100000000000001" customHeight="1">
      <c r="A87" s="38" t="s">
        <v>256</v>
      </c>
      <c r="B87" s="19"/>
      <c r="C87" s="140">
        <v>14.14</v>
      </c>
      <c r="D87" s="247">
        <f t="shared" si="57"/>
        <v>0</v>
      </c>
      <c r="E87" s="215">
        <f t="shared" si="58"/>
        <v>2.4065586381669304E-3</v>
      </c>
      <c r="F87" s="52"/>
      <c r="H87" s="19"/>
      <c r="I87" s="140">
        <v>9.9250000000000007</v>
      </c>
      <c r="J87" s="214">
        <f t="shared" si="59"/>
        <v>0</v>
      </c>
      <c r="K87" s="215">
        <f t="shared" si="60"/>
        <v>2.0337168742355629E-3</v>
      </c>
      <c r="L87" s="52"/>
      <c r="N87" s="40"/>
      <c r="O87" s="143">
        <f t="shared" si="69"/>
        <v>7.0190947666195189</v>
      </c>
      <c r="P87" s="52"/>
    </row>
    <row r="88" spans="1:16" ht="20.100000000000001" customHeight="1">
      <c r="A88" s="38" t="s">
        <v>167</v>
      </c>
      <c r="B88" s="19">
        <v>17.73</v>
      </c>
      <c r="C88" s="140">
        <v>18.47</v>
      </c>
      <c r="D88" s="247">
        <f t="shared" si="57"/>
        <v>2.8985744179963377E-3</v>
      </c>
      <c r="E88" s="215">
        <f t="shared" si="58"/>
        <v>3.1435033979450634E-3</v>
      </c>
      <c r="F88" s="52">
        <f t="shared" si="45"/>
        <v>4.1737168640721849E-2</v>
      </c>
      <c r="H88" s="19">
        <v>13.39</v>
      </c>
      <c r="I88" s="140">
        <v>7.6750000000000007</v>
      </c>
      <c r="J88" s="214">
        <f t="shared" si="59"/>
        <v>2.5567643698177303E-3</v>
      </c>
      <c r="K88" s="215">
        <f t="shared" si="60"/>
        <v>1.5726727465751079E-3</v>
      </c>
      <c r="L88" s="52">
        <f t="shared" si="67"/>
        <v>-0.42681105302464523</v>
      </c>
      <c r="N88" s="40">
        <f t="shared" si="68"/>
        <v>7.5521714608009027</v>
      </c>
      <c r="O88" s="143">
        <f t="shared" si="69"/>
        <v>4.155387114239308</v>
      </c>
      <c r="P88" s="52">
        <f t="shared" si="70"/>
        <v>-0.4497758511167817</v>
      </c>
    </row>
    <row r="89" spans="1:16" ht="20.100000000000001" customHeight="1">
      <c r="A89" s="38" t="s">
        <v>176</v>
      </c>
      <c r="B89" s="19">
        <v>6.56</v>
      </c>
      <c r="C89" s="140">
        <v>4.5699999999999994</v>
      </c>
      <c r="D89" s="247">
        <f t="shared" si="57"/>
        <v>1.0724561862411719E-3</v>
      </c>
      <c r="E89" s="215">
        <f t="shared" si="58"/>
        <v>7.777915824910091E-4</v>
      </c>
      <c r="F89" s="52">
        <f t="shared" si="45"/>
        <v>-0.30335365853658541</v>
      </c>
      <c r="H89" s="19">
        <v>6.270999999999999</v>
      </c>
      <c r="I89" s="140">
        <v>6.1339999999999995</v>
      </c>
      <c r="J89" s="214">
        <f t="shared" si="59"/>
        <v>1.1974211622947709E-3</v>
      </c>
      <c r="K89" s="215">
        <f t="shared" si="60"/>
        <v>1.2569087462529916E-3</v>
      </c>
      <c r="L89" s="52">
        <f t="shared" si="67"/>
        <v>-2.1846595439323806E-2</v>
      </c>
      <c r="N89" s="40">
        <f t="shared" si="68"/>
        <v>9.5594512195121943</v>
      </c>
      <c r="O89" s="143">
        <f t="shared" si="69"/>
        <v>13.422319474835886</v>
      </c>
      <c r="P89" s="52">
        <f t="shared" si="70"/>
        <v>0.40408891332998598</v>
      </c>
    </row>
    <row r="90" spans="1:16" ht="20.100000000000001" customHeight="1">
      <c r="A90" s="38" t="s">
        <v>257</v>
      </c>
      <c r="B90" s="19"/>
      <c r="C90" s="140">
        <v>4.5</v>
      </c>
      <c r="D90" s="247">
        <f t="shared" si="57"/>
        <v>0</v>
      </c>
      <c r="E90" s="215">
        <f t="shared" si="58"/>
        <v>7.6587792586642052E-4</v>
      </c>
      <c r="F90" s="52"/>
      <c r="H90" s="19"/>
      <c r="I90" s="140">
        <v>6.0670000000000002</v>
      </c>
      <c r="J90" s="214">
        <f t="shared" si="59"/>
        <v>0</v>
      </c>
      <c r="K90" s="215">
        <f t="shared" si="60"/>
        <v>1.2431798766737692E-3</v>
      </c>
      <c r="L90" s="52"/>
      <c r="N90" s="40"/>
      <c r="O90" s="143">
        <f t="shared" si="69"/>
        <v>13.482222222222223</v>
      </c>
      <c r="P90" s="52"/>
    </row>
    <row r="91" spans="1:16" ht="20.100000000000001" customHeight="1">
      <c r="A91" s="38" t="s">
        <v>258</v>
      </c>
      <c r="B91" s="19">
        <v>0.08</v>
      </c>
      <c r="C91" s="140">
        <v>3.15</v>
      </c>
      <c r="D91" s="247">
        <f t="shared" si="57"/>
        <v>1.3078733978550876E-5</v>
      </c>
      <c r="E91" s="215">
        <f t="shared" si="58"/>
        <v>5.361145481064943E-4</v>
      </c>
      <c r="F91" s="52">
        <f t="shared" si="45"/>
        <v>38.375</v>
      </c>
      <c r="H91" s="19">
        <v>7.0000000000000001E-3</v>
      </c>
      <c r="I91" s="140">
        <v>5.4349999999999996</v>
      </c>
      <c r="J91" s="214">
        <f>H91/$H$95</f>
        <v>1.336620656364758E-6</v>
      </c>
      <c r="K91" s="215">
        <f>I91/$I$95</f>
        <v>1.113677703926477E-3</v>
      </c>
      <c r="L91" s="52">
        <f t="shared" si="67"/>
        <v>775.42857142857144</v>
      </c>
      <c r="N91" s="40">
        <f t="shared" si="68"/>
        <v>0.875</v>
      </c>
      <c r="O91" s="143">
        <f t="shared" si="69"/>
        <v>17.253968253968253</v>
      </c>
      <c r="P91" s="52">
        <f t="shared" si="70"/>
        <v>18.718820861678005</v>
      </c>
    </row>
    <row r="92" spans="1:16" ht="20.100000000000001" customHeight="1">
      <c r="A92" s="38" t="s">
        <v>186</v>
      </c>
      <c r="B92" s="19"/>
      <c r="C92" s="140">
        <v>10.8</v>
      </c>
      <c r="D92" s="247">
        <f>B92/$B$95</f>
        <v>0</v>
      </c>
      <c r="E92" s="215">
        <f>C92/$C$95</f>
        <v>1.8381070220794093E-3</v>
      </c>
      <c r="F92" s="52"/>
      <c r="H92" s="19"/>
      <c r="I92" s="140">
        <v>4.702</v>
      </c>
      <c r="J92" s="214">
        <f>H92/$H$95</f>
        <v>0</v>
      </c>
      <c r="K92" s="215">
        <f>I92/$I$95</f>
        <v>9.6347977255975981E-4</v>
      </c>
      <c r="L92" s="52"/>
      <c r="N92" s="40"/>
      <c r="O92" s="143">
        <f t="shared" si="69"/>
        <v>4.3537037037037036</v>
      </c>
      <c r="P92" s="52"/>
    </row>
    <row r="93" spans="1:16" ht="20.100000000000001" customHeight="1">
      <c r="A93" s="38" t="s">
        <v>183</v>
      </c>
      <c r="B93" s="19">
        <v>19.850000000000001</v>
      </c>
      <c r="C93" s="140">
        <v>7.88</v>
      </c>
      <c r="D93" s="247">
        <f>B93/$B$95</f>
        <v>3.2451608684279363E-3</v>
      </c>
      <c r="E93" s="215">
        <f>C93/$C$95</f>
        <v>1.3411373457394207E-3</v>
      </c>
      <c r="F93" s="52">
        <f t="shared" si="45"/>
        <v>-0.60302267002518894</v>
      </c>
      <c r="H93" s="19">
        <v>13.981</v>
      </c>
      <c r="I93" s="140">
        <v>3.1619999999999999</v>
      </c>
      <c r="J93" s="214">
        <f>H93/$H$95</f>
        <v>2.6696133423765259E-3</v>
      </c>
      <c r="K93" s="215">
        <f>I93/$I$95</f>
        <v>6.4792068073882617E-4</v>
      </c>
      <c r="L93" s="52">
        <f t="shared" si="67"/>
        <v>-0.77383592017738356</v>
      </c>
      <c r="N93" s="40">
        <f t="shared" si="68"/>
        <v>7.0433249370277071</v>
      </c>
      <c r="O93" s="143">
        <f t="shared" si="69"/>
        <v>4.0126903553299496</v>
      </c>
      <c r="P93" s="52">
        <f t="shared" si="70"/>
        <v>-0.43028464663972887</v>
      </c>
    </row>
    <row r="94" spans="1:16" ht="20.100000000000001" customHeight="1" thickBot="1">
      <c r="A94" s="8" t="s">
        <v>17</v>
      </c>
      <c r="B94" s="196">
        <f>B95-SUM(B68:B93)</f>
        <v>46.330000000000837</v>
      </c>
      <c r="C94" s="22">
        <f>C95-SUM(C68:C93)</f>
        <v>18.760000000001128</v>
      </c>
      <c r="D94" s="247">
        <f>B94/$B$95</f>
        <v>7.5742218153284132E-3</v>
      </c>
      <c r="E94" s="215">
        <f>C94/$C$95</f>
        <v>3.1928599753899803E-3</v>
      </c>
      <c r="F94" s="52">
        <f t="shared" si="45"/>
        <v>-0.5950787826462165</v>
      </c>
      <c r="H94" s="196">
        <f>H95-SUM(H68:H93)</f>
        <v>62.846000000001368</v>
      </c>
      <c r="I94" s="119">
        <f>I95-SUM(I68:I93)</f>
        <v>13.347999999999047</v>
      </c>
      <c r="J94" s="214">
        <f>H94/$H$95</f>
        <v>1.2000180252843058E-2</v>
      </c>
      <c r="K94" s="215">
        <f>I94/$I$95</f>
        <v>2.7351186737828064E-3</v>
      </c>
      <c r="L94" s="52">
        <f t="shared" si="48"/>
        <v>-0.78760780320149637</v>
      </c>
      <c r="N94" s="40">
        <f t="shared" si="64"/>
        <v>13.564860781351227</v>
      </c>
      <c r="O94" s="143">
        <f t="shared" si="65"/>
        <v>7.1151385927495969</v>
      </c>
      <c r="P94" s="52">
        <f t="shared" si="66"/>
        <v>-0.47547278903655349</v>
      </c>
    </row>
    <row r="95" spans="1:16" ht="26.25" customHeight="1" thickBot="1">
      <c r="A95" s="12" t="s">
        <v>18</v>
      </c>
      <c r="B95" s="17">
        <v>6116.8</v>
      </c>
      <c r="C95" s="145">
        <v>5875.6100000000015</v>
      </c>
      <c r="D95" s="243">
        <f>SUM(D68:D94)</f>
        <v>1.0000000000000002</v>
      </c>
      <c r="E95" s="244">
        <f>SUM(E68:E94)</f>
        <v>0.99999999999999989</v>
      </c>
      <c r="F95" s="57">
        <f>(C95-B95)/B95</f>
        <v>-3.9430748103583359E-2</v>
      </c>
      <c r="G95" s="1"/>
      <c r="H95" s="17">
        <v>5237.0880000000016</v>
      </c>
      <c r="I95" s="145">
        <v>4880.2270000000008</v>
      </c>
      <c r="J95" s="255">
        <f>H95/$H$95</f>
        <v>1</v>
      </c>
      <c r="K95" s="244">
        <f>I95/$I$95</f>
        <v>1</v>
      </c>
      <c r="L95" s="57">
        <f>(I95-H95)/H95</f>
        <v>-6.8141112007283566E-2</v>
      </c>
      <c r="M95" s="1"/>
      <c r="N95" s="37">
        <f t="shared" ref="N95:O95" si="71">(H95/B95)*10</f>
        <v>8.5618100967826329</v>
      </c>
      <c r="O95" s="150">
        <f t="shared" si="71"/>
        <v>8.3059069611495655</v>
      </c>
      <c r="P95" s="57">
        <f>(O95-N95)/N95</f>
        <v>-2.9888905820187606E-2</v>
      </c>
    </row>
  </sheetData>
  <mergeCells count="33">
    <mergeCell ref="A4:A6"/>
    <mergeCell ref="B4:C4"/>
    <mergeCell ref="D4:E4"/>
    <mergeCell ref="H4:I4"/>
    <mergeCell ref="N4:O4"/>
    <mergeCell ref="B5:C5"/>
    <mergeCell ref="D5:E5"/>
    <mergeCell ref="H5:I5"/>
    <mergeCell ref="J5:K5"/>
    <mergeCell ref="N5:O5"/>
    <mergeCell ref="J4:K4"/>
    <mergeCell ref="A36:A38"/>
    <mergeCell ref="B36:C36"/>
    <mergeCell ref="D36:E36"/>
    <mergeCell ref="H36:I36"/>
    <mergeCell ref="N65:O65"/>
    <mergeCell ref="N36:O36"/>
    <mergeCell ref="B37:C37"/>
    <mergeCell ref="D37:E37"/>
    <mergeCell ref="H37:I37"/>
    <mergeCell ref="J37:K37"/>
    <mergeCell ref="N37:O37"/>
    <mergeCell ref="J36:K36"/>
    <mergeCell ref="N66:O66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9" orientation="portrait" r:id="rId1"/>
  <ignoredErrors>
    <ignoredError sqref="D7:F12 J7:L12 J32:L33 D33:F33 N7:P11 N52:P52 D25:E32 J25:K31 N32:P33 D62:F62 J62:L62 J60:K60 N62:P62 D58:E61 K57:K59 D19:E19 D18:E18 J21:K24 J18:K19 D68:E73 N39:P47 K39:L47 D39:F47 K53:K55 D53:E55 D21:E24 D20:E20 J20:K20 J61:K61 D16:E17 D15:E15 D14:E14 D13:E13 J14:K14 J13:K13 J16:K17 J15:K15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B078CAF6-DACB-4DDB-AF96-8FEF73E924D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L7:L33 P7:P33</xm:sqref>
        </x14:conditionalFormatting>
        <x14:conditionalFormatting xmlns:xm="http://schemas.microsoft.com/office/excel/2006/main">
          <x14:cfRule type="iconSet" priority="221" id="{A011D0B7-10D0-48E6-8BD5-5FDEF20EB07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F39:F62 L39:L62 P39:P62</xm:sqref>
        </x14:conditionalFormatting>
        <x14:conditionalFormatting xmlns:xm="http://schemas.microsoft.com/office/excel/2006/main">
          <x14:cfRule type="iconSet" priority="341" id="{7C7FC4D8-555F-465C-93B2-FC2BDC81B61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F68:F95</xm:sqref>
        </x14:conditionalFormatting>
        <x14:conditionalFormatting xmlns:xm="http://schemas.microsoft.com/office/excel/2006/main">
          <x14:cfRule type="iconSet" priority="343" id="{A85E3113-F50A-4E2D-AD07-E7EF114439D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L68:L95</xm:sqref>
        </x14:conditionalFormatting>
        <x14:conditionalFormatting xmlns:xm="http://schemas.microsoft.com/office/excel/2006/main">
          <x14:cfRule type="iconSet" priority="339" id="{7070D465-8DB3-4CA1-A417-EB21FA22AC1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P68:P95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2">
    <pageSetUpPr fitToPage="1"/>
  </sheetPr>
  <dimension ref="A1:T59"/>
  <sheetViews>
    <sheetView showGridLines="0" workbookViewId="0">
      <selection activeCell="E22" sqref="E22"/>
    </sheetView>
  </sheetViews>
  <sheetFormatPr defaultRowHeight="15"/>
  <cols>
    <col min="1" max="2" width="2.85546875" customWidth="1"/>
    <col min="3" max="3" width="27.28515625" customWidth="1"/>
    <col min="8" max="9" width="10.28515625" customWidth="1"/>
    <col min="10" max="10" width="2.140625" customWidth="1"/>
    <col min="15" max="16" width="10.28515625" customWidth="1"/>
    <col min="17" max="17" width="2" customWidth="1"/>
    <col min="18" max="19" width="9.140625" customWidth="1"/>
    <col min="20" max="20" width="11.28515625" customWidth="1"/>
  </cols>
  <sheetData>
    <row r="1" spans="1:20" ht="15.75">
      <c r="A1" s="30" t="s">
        <v>45</v>
      </c>
      <c r="B1" s="4"/>
    </row>
    <row r="3" spans="1:20" ht="15.75" thickBot="1"/>
    <row r="4" spans="1:20">
      <c r="A4" s="466" t="s">
        <v>3</v>
      </c>
      <c r="B4" s="454"/>
      <c r="C4" s="454"/>
      <c r="D4" s="490" t="s">
        <v>1</v>
      </c>
      <c r="E4" s="545"/>
      <c r="F4" s="479" t="s">
        <v>13</v>
      </c>
      <c r="G4" s="479"/>
      <c r="H4" s="544" t="s">
        <v>34</v>
      </c>
      <c r="I4" s="545"/>
      <c r="K4" s="490" t="s">
        <v>19</v>
      </c>
      <c r="L4" s="545"/>
      <c r="M4" s="479" t="s">
        <v>13</v>
      </c>
      <c r="N4" s="479"/>
      <c r="O4" s="544" t="s">
        <v>34</v>
      </c>
      <c r="P4" s="545"/>
      <c r="R4" s="490" t="s">
        <v>22</v>
      </c>
      <c r="S4" s="479"/>
      <c r="T4" s="69" t="s">
        <v>0</v>
      </c>
    </row>
    <row r="5" spans="1:20">
      <c r="A5" s="480"/>
      <c r="B5" s="455"/>
      <c r="C5" s="455"/>
      <c r="D5" s="546" t="s">
        <v>40</v>
      </c>
      <c r="E5" s="547"/>
      <c r="F5" s="548" t="str">
        <f>D5</f>
        <v>jan - mar</v>
      </c>
      <c r="G5" s="548"/>
      <c r="H5" s="546" t="str">
        <f>F5</f>
        <v>jan - mar</v>
      </c>
      <c r="I5" s="547"/>
      <c r="K5" s="546" t="str">
        <f>D5</f>
        <v>jan - mar</v>
      </c>
      <c r="L5" s="547"/>
      <c r="M5" s="548" t="str">
        <f>D5</f>
        <v>jan - mar</v>
      </c>
      <c r="N5" s="548"/>
      <c r="O5" s="546" t="str">
        <f>D5</f>
        <v>jan - mar</v>
      </c>
      <c r="P5" s="547"/>
      <c r="R5" s="546" t="str">
        <f>D5</f>
        <v>jan - mar</v>
      </c>
      <c r="S5" s="548"/>
      <c r="T5" s="67" t="s">
        <v>35</v>
      </c>
    </row>
    <row r="6" spans="1:20" ht="15.75" thickBot="1">
      <c r="A6" s="480"/>
      <c r="B6" s="455"/>
      <c r="C6" s="455"/>
      <c r="D6" s="16">
        <v>2016</v>
      </c>
      <c r="E6" s="67">
        <v>2017</v>
      </c>
      <c r="F6" s="68">
        <f>D6</f>
        <v>2016</v>
      </c>
      <c r="G6" s="68">
        <f>E6</f>
        <v>2017</v>
      </c>
      <c r="H6" s="16" t="s">
        <v>1</v>
      </c>
      <c r="I6" s="67" t="s">
        <v>14</v>
      </c>
      <c r="K6" s="16">
        <f>D6</f>
        <v>2016</v>
      </c>
      <c r="L6" s="67">
        <f>E6</f>
        <v>2017</v>
      </c>
      <c r="M6" s="68">
        <f>F6</f>
        <v>2016</v>
      </c>
      <c r="N6" s="67">
        <f>G6</f>
        <v>2017</v>
      </c>
      <c r="O6" s="68">
        <v>1000</v>
      </c>
      <c r="P6" s="67" t="s">
        <v>14</v>
      </c>
      <c r="R6" s="16">
        <f>D6</f>
        <v>2016</v>
      </c>
      <c r="S6" s="68">
        <f>E6</f>
        <v>2017</v>
      </c>
      <c r="T6" s="67" t="s">
        <v>23</v>
      </c>
    </row>
    <row r="7" spans="1:20" ht="24" customHeight="1" thickBot="1">
      <c r="A7" s="72" t="s">
        <v>29</v>
      </c>
      <c r="B7" s="13"/>
      <c r="C7" s="13"/>
      <c r="D7" s="17">
        <v>102240.55999999995</v>
      </c>
      <c r="E7" s="18">
        <v>116110.23999999989</v>
      </c>
      <c r="F7" s="14">
        <f>D7/D17</f>
        <v>0.22691739095878957</v>
      </c>
      <c r="G7" s="14">
        <f>E7/E17</f>
        <v>0.24204639705687503</v>
      </c>
      <c r="H7" s="80">
        <f t="shared" ref="H7:H19" si="0">(E7-D7)/D7</f>
        <v>0.13565731643097359</v>
      </c>
      <c r="I7" s="83">
        <f t="shared" ref="I7:I19" si="1">(G7-F7)/F7</f>
        <v>6.667186694753173E-2</v>
      </c>
      <c r="J7" s="1"/>
      <c r="K7" s="17">
        <v>22007.724999999995</v>
      </c>
      <c r="L7" s="18">
        <v>23490.648999999994</v>
      </c>
      <c r="M7" s="14">
        <f>K7/K17</f>
        <v>0.26542612974161889</v>
      </c>
      <c r="N7" s="14">
        <f>L7/L17</f>
        <v>0.24583232837712149</v>
      </c>
      <c r="O7" s="80">
        <f t="shared" ref="O7:O8" si="2">(L7-K7)/K7</f>
        <v>6.7381976101573399E-2</v>
      </c>
      <c r="P7" s="83">
        <f t="shared" ref="P7:P8" si="3">(N7-M7)/M7</f>
        <v>-7.3820167530495723E-2</v>
      </c>
      <c r="Q7" s="1"/>
      <c r="R7" s="24">
        <f>(K7/D7)*10</f>
        <v>2.1525434719841132</v>
      </c>
      <c r="S7" s="62">
        <f>(L7/E7)*10</f>
        <v>2.0231332740333681</v>
      </c>
      <c r="T7" s="50">
        <f>(S7-R7)/R7</f>
        <v>-6.0119667563071758E-2</v>
      </c>
    </row>
    <row r="8" spans="1:20" s="3" customFormat="1" ht="24" customHeight="1">
      <c r="A8" s="73" t="s">
        <v>43</v>
      </c>
      <c r="C8"/>
      <c r="D8" s="19">
        <v>91846.879999999946</v>
      </c>
      <c r="E8" s="20">
        <v>93732.72999999988</v>
      </c>
      <c r="F8" s="47">
        <f>D8/D7</f>
        <v>0.89834093240490842</v>
      </c>
      <c r="G8" s="47">
        <f>E8/E7</f>
        <v>0.80727358758366163</v>
      </c>
      <c r="H8" s="81">
        <f t="shared" ref="H8:H16" si="4">(E8-D8)/D8</f>
        <v>2.0532542858286904E-2</v>
      </c>
      <c r="I8" s="84">
        <f t="shared" ref="I8:I16" si="5">(G8-F8)/F8</f>
        <v>-0.10137281018405168</v>
      </c>
      <c r="K8" s="19">
        <v>21170.067999999996</v>
      </c>
      <c r="L8" s="20">
        <v>22123.445999999996</v>
      </c>
      <c r="M8" s="47">
        <f>K8/K7</f>
        <v>0.96193804675403749</v>
      </c>
      <c r="N8" s="47">
        <f>L8/L7</f>
        <v>0.94179798948934967</v>
      </c>
      <c r="O8" s="81">
        <f t="shared" si="2"/>
        <v>4.5034243631149454E-2</v>
      </c>
      <c r="P8" s="84">
        <f t="shared" si="3"/>
        <v>-2.093695881210687E-2</v>
      </c>
      <c r="R8" s="27">
        <f t="shared" ref="R8:R21" si="6">(K8/D8)*10</f>
        <v>2.3049305539828908</v>
      </c>
      <c r="S8" s="28">
        <f t="shared" ref="S8:S21" si="7">(L8/E8)*10</f>
        <v>2.3602690330261398</v>
      </c>
      <c r="T8" s="49">
        <f t="shared" ref="T8:T21" si="8">(S8-R8)/R8</f>
        <v>2.4008740284007589E-2</v>
      </c>
    </row>
    <row r="9" spans="1:20" s="3" customFormat="1" ht="24" customHeight="1">
      <c r="A9" s="77" t="s">
        <v>42</v>
      </c>
      <c r="B9" s="70"/>
      <c r="C9" s="71"/>
      <c r="D9" s="78">
        <v>10394</v>
      </c>
      <c r="E9" s="79">
        <f>E10+E11</f>
        <v>22377.510000000002</v>
      </c>
      <c r="F9" s="45">
        <f>D9/D7</f>
        <v>0.10166219746840202</v>
      </c>
      <c r="G9" s="45">
        <f>E9/E7</f>
        <v>0.19272641241633834</v>
      </c>
      <c r="H9" s="82">
        <f t="shared" si="4"/>
        <v>1.1529257263806043</v>
      </c>
      <c r="I9" s="85">
        <f t="shared" si="5"/>
        <v>0.89575296634956469</v>
      </c>
      <c r="K9" s="78">
        <v>838</v>
      </c>
      <c r="L9" s="79">
        <f>L10+L11</f>
        <v>1367.203</v>
      </c>
      <c r="M9" s="45">
        <f>K9/K7</f>
        <v>3.8077538682439925E-2</v>
      </c>
      <c r="N9" s="45">
        <f>L9/L7</f>
        <v>5.8202010510650444E-2</v>
      </c>
      <c r="O9" s="82">
        <f t="shared" ref="O9:O21" si="9">(L9-K9)/K9</f>
        <v>0.63150715990453454</v>
      </c>
      <c r="P9" s="85">
        <f t="shared" ref="P9:P21" si="10">(N9-M9)/M9</f>
        <v>0.52851293766766616</v>
      </c>
      <c r="R9" s="63">
        <f t="shared" si="6"/>
        <v>0.80623436598037335</v>
      </c>
      <c r="S9" s="64">
        <f t="shared" si="7"/>
        <v>0.61097190884955466</v>
      </c>
      <c r="T9" s="51">
        <f t="shared" si="8"/>
        <v>-0.24219068966798679</v>
      </c>
    </row>
    <row r="10" spans="1:20" s="3" customFormat="1" ht="24" customHeight="1">
      <c r="A10" s="46"/>
      <c r="B10" s="74" t="s">
        <v>41</v>
      </c>
      <c r="C10"/>
      <c r="D10" s="19"/>
      <c r="E10" s="20">
        <v>12839.370000000004</v>
      </c>
      <c r="F10" s="47"/>
      <c r="G10" s="47">
        <f>E10/E9</f>
        <v>0.57376222823719003</v>
      </c>
      <c r="H10" s="86" t="e">
        <f t="shared" si="4"/>
        <v>#DIV/0!</v>
      </c>
      <c r="I10" s="87" t="e">
        <f t="shared" si="5"/>
        <v>#DIV/0!</v>
      </c>
      <c r="K10" s="19"/>
      <c r="L10" s="20">
        <v>703.62100000000021</v>
      </c>
      <c r="M10" s="47"/>
      <c r="N10" s="47">
        <f>L10/L9</f>
        <v>0.51464266827969241</v>
      </c>
      <c r="O10" s="86" t="e">
        <f t="shared" si="9"/>
        <v>#DIV/0!</v>
      </c>
      <c r="P10" s="87" t="e">
        <f t="shared" si="10"/>
        <v>#DIV/0!</v>
      </c>
      <c r="R10" s="88" t="e">
        <f t="shared" si="6"/>
        <v>#DIV/0!</v>
      </c>
      <c r="S10" s="89">
        <f t="shared" si="7"/>
        <v>0.54801832177123955</v>
      </c>
      <c r="T10" s="90" t="e">
        <f t="shared" si="8"/>
        <v>#DIV/0!</v>
      </c>
    </row>
    <row r="11" spans="1:20" s="3" customFormat="1" ht="24" customHeight="1" thickBot="1">
      <c r="A11" s="46"/>
      <c r="B11" s="74" t="s">
        <v>44</v>
      </c>
      <c r="C11"/>
      <c r="D11" s="19"/>
      <c r="E11" s="20">
        <v>9538.1399999999976</v>
      </c>
      <c r="F11" s="47">
        <f>D11/D9</f>
        <v>0</v>
      </c>
      <c r="G11" s="47">
        <f>E11/E9</f>
        <v>0.42623777176280991</v>
      </c>
      <c r="H11" s="86" t="e">
        <f t="shared" si="4"/>
        <v>#DIV/0!</v>
      </c>
      <c r="I11" s="87" t="e">
        <f t="shared" si="5"/>
        <v>#DIV/0!</v>
      </c>
      <c r="K11" s="19"/>
      <c r="L11" s="20">
        <v>663.58199999999977</v>
      </c>
      <c r="M11" s="47">
        <f>K11/K9</f>
        <v>0</v>
      </c>
      <c r="N11" s="47">
        <f>L11/L9</f>
        <v>0.48535733172030765</v>
      </c>
      <c r="O11" s="86" t="e">
        <f t="shared" si="9"/>
        <v>#DIV/0!</v>
      </c>
      <c r="P11" s="87" t="e">
        <f t="shared" si="10"/>
        <v>#DIV/0!</v>
      </c>
      <c r="R11" s="65" t="e">
        <f t="shared" si="6"/>
        <v>#DIV/0!</v>
      </c>
      <c r="S11" s="62">
        <f t="shared" si="7"/>
        <v>0.69571425875485149</v>
      </c>
      <c r="T11" s="66" t="e">
        <f t="shared" si="8"/>
        <v>#DIV/0!</v>
      </c>
    </row>
    <row r="12" spans="1:20" s="3" customFormat="1" ht="24" customHeight="1" thickBot="1">
      <c r="A12" s="72" t="s">
        <v>30</v>
      </c>
      <c r="B12" s="13"/>
      <c r="C12" s="13"/>
      <c r="D12" s="17">
        <v>348322.35000000021</v>
      </c>
      <c r="E12" s="18">
        <v>363592.17000000027</v>
      </c>
      <c r="F12" s="14">
        <f>D12/D17</f>
        <v>0.77308260904121051</v>
      </c>
      <c r="G12" s="14">
        <f>E12/E17</f>
        <v>0.75795360294312497</v>
      </c>
      <c r="H12" s="80">
        <f t="shared" si="4"/>
        <v>4.3838186094001884E-2</v>
      </c>
      <c r="I12" s="83">
        <f t="shared" si="5"/>
        <v>-1.9569714699505112E-2</v>
      </c>
      <c r="K12" s="17">
        <v>60906.964000000051</v>
      </c>
      <c r="L12" s="18">
        <v>72064.923999999955</v>
      </c>
      <c r="M12" s="14">
        <f>K12/K17</f>
        <v>0.73457387025838095</v>
      </c>
      <c r="N12" s="14">
        <f>L12/L17</f>
        <v>0.75416767162287834</v>
      </c>
      <c r="O12" s="80">
        <f t="shared" si="9"/>
        <v>0.18319678518206711</v>
      </c>
      <c r="P12" s="83">
        <f t="shared" si="10"/>
        <v>2.6673697714847143E-2</v>
      </c>
      <c r="R12" s="24">
        <f t="shared" si="6"/>
        <v>1.7485804169614729</v>
      </c>
      <c r="S12" s="62">
        <f t="shared" si="7"/>
        <v>1.9820262906101607</v>
      </c>
      <c r="T12" s="50">
        <f t="shared" si="8"/>
        <v>0.13350594081017397</v>
      </c>
    </row>
    <row r="13" spans="1:20" s="3" customFormat="1" ht="24" customHeight="1" thickBot="1">
      <c r="A13" s="73" t="s">
        <v>43</v>
      </c>
      <c r="C13"/>
      <c r="D13" s="19">
        <v>218123.43000000023</v>
      </c>
      <c r="E13" s="20">
        <v>247746.21000000031</v>
      </c>
      <c r="F13" s="47">
        <f>D13/D12</f>
        <v>0.6262114102066666</v>
      </c>
      <c r="G13" s="47">
        <f>E13/E12</f>
        <v>0.68138488790889018</v>
      </c>
      <c r="H13" s="81">
        <f t="shared" si="4"/>
        <v>0.13580741876285393</v>
      </c>
      <c r="I13" s="84">
        <f t="shared" si="5"/>
        <v>8.8106790778556487E-2</v>
      </c>
      <c r="K13" s="19">
        <v>52022.001000000055</v>
      </c>
      <c r="L13" s="20">
        <v>62649.965999999964</v>
      </c>
      <c r="M13" s="47">
        <f>K13/K12</f>
        <v>0.85412237917490041</v>
      </c>
      <c r="N13" s="47">
        <f>L13/L12</f>
        <v>0.86935450039467188</v>
      </c>
      <c r="O13" s="81">
        <f t="shared" si="9"/>
        <v>0.20429750481916098</v>
      </c>
      <c r="P13" s="84">
        <f t="shared" si="10"/>
        <v>1.7833651934616213E-2</v>
      </c>
      <c r="R13" s="24">
        <f t="shared" si="6"/>
        <v>2.384979962950335</v>
      </c>
      <c r="S13" s="62">
        <f t="shared" si="7"/>
        <v>2.5287961418259393</v>
      </c>
      <c r="T13" s="50">
        <f t="shared" si="8"/>
        <v>6.0300791247611465E-2</v>
      </c>
    </row>
    <row r="14" spans="1:20" s="3" customFormat="1" ht="24" customHeight="1" thickBot="1">
      <c r="A14" s="77" t="s">
        <v>42</v>
      </c>
      <c r="B14" s="70"/>
      <c r="C14" s="71"/>
      <c r="D14" s="78">
        <v>130199</v>
      </c>
      <c r="E14" s="79">
        <f>E15+E16</f>
        <v>115845.96000000002</v>
      </c>
      <c r="F14" s="45">
        <f>D14/D12</f>
        <v>0.37378881946564702</v>
      </c>
      <c r="G14" s="45">
        <f>E14/E12</f>
        <v>0.31861511209111004</v>
      </c>
      <c r="H14" s="82">
        <f t="shared" ref="H14" si="11">(E14-D14)/D14</f>
        <v>-0.11023924914937887</v>
      </c>
      <c r="I14" s="85">
        <f t="shared" ref="I14" si="12">(G14-F14)/F14</f>
        <v>-0.14760662839892058</v>
      </c>
      <c r="K14" s="78">
        <v>8885</v>
      </c>
      <c r="L14" s="79">
        <f>L15+L16</f>
        <v>9414.9579999999987</v>
      </c>
      <c r="M14" s="45">
        <f>K14/K12</f>
        <v>0.14587822830899916</v>
      </c>
      <c r="N14" s="45">
        <f>L14/L12</f>
        <v>0.13064549960532817</v>
      </c>
      <c r="O14" s="82">
        <f t="shared" si="9"/>
        <v>5.9646370287000421E-2</v>
      </c>
      <c r="P14" s="85">
        <f t="shared" si="10"/>
        <v>-0.10442085073452516</v>
      </c>
      <c r="R14" s="24">
        <f t="shared" si="6"/>
        <v>0.68241691564451346</v>
      </c>
      <c r="S14" s="62">
        <f t="shared" si="7"/>
        <v>0.81271353787391432</v>
      </c>
      <c r="T14" s="50">
        <f t="shared" si="8"/>
        <v>0.19093404521829782</v>
      </c>
    </row>
    <row r="15" spans="1:20" ht="24" customHeight="1">
      <c r="A15" s="46"/>
      <c r="B15" s="74" t="s">
        <v>41</v>
      </c>
      <c r="D15" s="19"/>
      <c r="E15" s="20">
        <v>58021.209999999992</v>
      </c>
      <c r="F15" s="2"/>
      <c r="G15" s="2">
        <f>E15/E14</f>
        <v>0.50084793634581626</v>
      </c>
      <c r="H15" s="86" t="e">
        <f t="shared" si="4"/>
        <v>#DIV/0!</v>
      </c>
      <c r="I15" s="87" t="e">
        <f t="shared" si="5"/>
        <v>#DIV/0!</v>
      </c>
      <c r="K15" s="19"/>
      <c r="L15" s="20">
        <v>5766.0809999999992</v>
      </c>
      <c r="M15" s="2"/>
      <c r="N15" s="2">
        <f>L15/L14</f>
        <v>0.61243831358567935</v>
      </c>
      <c r="O15" s="86" t="e">
        <f t="shared" si="9"/>
        <v>#DIV/0!</v>
      </c>
      <c r="P15" s="87" t="e">
        <f t="shared" si="10"/>
        <v>#DIV/0!</v>
      </c>
      <c r="R15" s="93" t="e">
        <f t="shared" si="6"/>
        <v>#DIV/0!</v>
      </c>
      <c r="S15" s="94">
        <f t="shared" si="7"/>
        <v>0.99378847838574891</v>
      </c>
      <c r="T15" s="95" t="e">
        <f t="shared" si="8"/>
        <v>#DIV/0!</v>
      </c>
    </row>
    <row r="16" spans="1:20" ht="24" customHeight="1" thickBot="1">
      <c r="A16" s="46"/>
      <c r="B16" s="74" t="s">
        <v>44</v>
      </c>
      <c r="D16" s="19"/>
      <c r="E16" s="20">
        <v>57824.750000000022</v>
      </c>
      <c r="F16" s="2">
        <f>D16/D14</f>
        <v>0</v>
      </c>
      <c r="G16" s="2">
        <f>E16/E14</f>
        <v>0.49915206365418363</v>
      </c>
      <c r="H16" s="86" t="e">
        <f t="shared" si="4"/>
        <v>#DIV/0!</v>
      </c>
      <c r="I16" s="87" t="e">
        <f t="shared" si="5"/>
        <v>#DIV/0!</v>
      </c>
      <c r="K16" s="19"/>
      <c r="L16" s="20">
        <v>3648.8769999999986</v>
      </c>
      <c r="M16" s="2">
        <f>K16/K14</f>
        <v>0</v>
      </c>
      <c r="N16" s="2">
        <f>L16/L14</f>
        <v>0.38756168641432059</v>
      </c>
      <c r="O16" s="86" t="e">
        <f t="shared" si="9"/>
        <v>#DIV/0!</v>
      </c>
      <c r="P16" s="87" t="e">
        <f t="shared" si="10"/>
        <v>#DIV/0!</v>
      </c>
      <c r="R16" s="65" t="e">
        <f t="shared" si="6"/>
        <v>#DIV/0!</v>
      </c>
      <c r="S16" s="62">
        <f t="shared" si="7"/>
        <v>0.63102339396192753</v>
      </c>
      <c r="T16" s="66" t="e">
        <f t="shared" si="8"/>
        <v>#DIV/0!</v>
      </c>
    </row>
    <row r="17" spans="1:20" ht="24" customHeight="1" thickBot="1">
      <c r="A17" s="72" t="s">
        <v>12</v>
      </c>
      <c r="B17" s="13"/>
      <c r="C17" s="13"/>
      <c r="D17" s="17">
        <f>D7+D12</f>
        <v>450562.91000000015</v>
      </c>
      <c r="E17" s="18">
        <f>E7+E12</f>
        <v>479702.41000000015</v>
      </c>
      <c r="F17" s="14">
        <f>F7+F12</f>
        <v>1</v>
      </c>
      <c r="G17" s="14">
        <f>G7+G12</f>
        <v>1</v>
      </c>
      <c r="H17" s="80">
        <f t="shared" si="0"/>
        <v>6.467354359017255E-2</v>
      </c>
      <c r="I17" s="83">
        <f t="shared" si="1"/>
        <v>0</v>
      </c>
      <c r="J17" s="1"/>
      <c r="K17" s="17">
        <v>82914.689000000057</v>
      </c>
      <c r="L17" s="18">
        <v>95555.57299999996</v>
      </c>
      <c r="M17" s="14">
        <f>M7+M12</f>
        <v>0.99999999999999978</v>
      </c>
      <c r="N17" s="14">
        <f>N7+N12</f>
        <v>0.99999999999999978</v>
      </c>
      <c r="O17" s="80">
        <f t="shared" si="9"/>
        <v>0.15245650864106713</v>
      </c>
      <c r="P17" s="83">
        <f t="shared" si="10"/>
        <v>0</v>
      </c>
      <c r="R17" s="24">
        <f t="shared" si="6"/>
        <v>1.8402466594509528</v>
      </c>
      <c r="S17" s="62">
        <f t="shared" si="7"/>
        <v>1.9919760878416251</v>
      </c>
      <c r="T17" s="50">
        <f t="shared" si="8"/>
        <v>8.2450593028622343E-2</v>
      </c>
    </row>
    <row r="18" spans="1:20" s="3" customFormat="1" ht="24" customHeight="1">
      <c r="A18" s="73" t="s">
        <v>43</v>
      </c>
      <c r="C18"/>
      <c r="D18" s="19">
        <f t="shared" ref="D18:E21" si="13">D8+D13</f>
        <v>309970.31000000017</v>
      </c>
      <c r="E18" s="20">
        <f t="shared" si="13"/>
        <v>341478.94000000018</v>
      </c>
      <c r="F18" s="47">
        <f>D18/D17</f>
        <v>0.68796233138675367</v>
      </c>
      <c r="G18" s="47">
        <f>E18/E17</f>
        <v>0.7118557940953435</v>
      </c>
      <c r="H18" s="81">
        <f t="shared" si="0"/>
        <v>0.1016504774279833</v>
      </c>
      <c r="I18" s="84">
        <f t="shared" si="1"/>
        <v>3.4730771756684417E-2</v>
      </c>
      <c r="K18" s="19">
        <f t="shared" ref="K18:L21" si="14">K8+K13</f>
        <v>73192.069000000047</v>
      </c>
      <c r="L18" s="20">
        <f t="shared" si="14"/>
        <v>84773.411999999953</v>
      </c>
      <c r="M18" s="47">
        <f>K18/K17</f>
        <v>0.8827394745459396</v>
      </c>
      <c r="N18" s="47">
        <f>L18/L17</f>
        <v>0.88716345199457902</v>
      </c>
      <c r="O18" s="81">
        <f t="shared" si="9"/>
        <v>0.15823221229064993</v>
      </c>
      <c r="P18" s="84">
        <f t="shared" si="10"/>
        <v>5.0116456510739104E-3</v>
      </c>
      <c r="R18" s="96">
        <f t="shared" si="6"/>
        <v>2.3612606317037268</v>
      </c>
      <c r="S18" s="97">
        <f t="shared" si="7"/>
        <v>2.4825370489904857</v>
      </c>
      <c r="T18" s="98">
        <f t="shared" si="8"/>
        <v>5.1360877176550378E-2</v>
      </c>
    </row>
    <row r="19" spans="1:20" s="3" customFormat="1" ht="24" customHeight="1">
      <c r="A19" s="77" t="s">
        <v>42</v>
      </c>
      <c r="B19" s="70"/>
      <c r="C19" s="71"/>
      <c r="D19" s="78">
        <f t="shared" si="13"/>
        <v>140593</v>
      </c>
      <c r="E19" s="79">
        <f t="shared" si="13"/>
        <v>138223.47000000003</v>
      </c>
      <c r="F19" s="45">
        <f>D19/D17</f>
        <v>0.31203855639160344</v>
      </c>
      <c r="G19" s="45">
        <f>E19/E17</f>
        <v>0.28814420590465656</v>
      </c>
      <c r="H19" s="82">
        <f t="shared" si="0"/>
        <v>-1.6853826292916218E-2</v>
      </c>
      <c r="I19" s="85">
        <f t="shared" si="1"/>
        <v>-7.657499369071509E-2</v>
      </c>
      <c r="K19" s="78">
        <f t="shared" si="14"/>
        <v>9723</v>
      </c>
      <c r="L19" s="79">
        <f t="shared" si="14"/>
        <v>10782.160999999998</v>
      </c>
      <c r="M19" s="45">
        <f>K19/K17</f>
        <v>0.11726510847794404</v>
      </c>
      <c r="N19" s="45">
        <f>L19/L17</f>
        <v>0.11283654800542092</v>
      </c>
      <c r="O19" s="82">
        <f t="shared" si="9"/>
        <v>0.10893355960094603</v>
      </c>
      <c r="P19" s="85">
        <f t="shared" si="10"/>
        <v>-3.7765372240763907E-2</v>
      </c>
      <c r="R19" s="43">
        <f t="shared" si="6"/>
        <v>0.69157070408910826</v>
      </c>
      <c r="S19" s="44">
        <f t="shared" si="7"/>
        <v>0.78005283762591082</v>
      </c>
      <c r="T19" s="51">
        <f t="shared" si="8"/>
        <v>0.12794372724817119</v>
      </c>
    </row>
    <row r="20" spans="1:20" ht="24" customHeight="1">
      <c r="A20" s="46"/>
      <c r="B20" s="74" t="s">
        <v>41</v>
      </c>
      <c r="D20" s="19">
        <f t="shared" si="13"/>
        <v>0</v>
      </c>
      <c r="E20" s="20">
        <f t="shared" si="13"/>
        <v>70860.58</v>
      </c>
      <c r="F20" s="2">
        <f>D20/D19</f>
        <v>0</v>
      </c>
      <c r="G20" s="2">
        <f>E20/E19</f>
        <v>0.51265230137834039</v>
      </c>
      <c r="H20" s="86" t="e">
        <f t="shared" ref="H20:H21" si="15">(E20-D20)/D20</f>
        <v>#DIV/0!</v>
      </c>
      <c r="I20" s="87" t="e">
        <f t="shared" ref="I20:I21" si="16">(G20-F20)/F20</f>
        <v>#DIV/0!</v>
      </c>
      <c r="K20" s="19">
        <f t="shared" si="14"/>
        <v>0</v>
      </c>
      <c r="L20" s="20">
        <f t="shared" si="14"/>
        <v>6469.7019999999993</v>
      </c>
      <c r="M20" s="2">
        <f>K20/K19</f>
        <v>0</v>
      </c>
      <c r="N20" s="2">
        <f>L20/L19</f>
        <v>0.60003759914176757</v>
      </c>
      <c r="O20" s="86" t="e">
        <f t="shared" si="9"/>
        <v>#DIV/0!</v>
      </c>
      <c r="P20" s="87" t="e">
        <f t="shared" si="10"/>
        <v>#DIV/0!</v>
      </c>
      <c r="R20" s="88" t="e">
        <f t="shared" si="6"/>
        <v>#DIV/0!</v>
      </c>
      <c r="S20" s="89">
        <f t="shared" si="7"/>
        <v>0.9130184934980774</v>
      </c>
      <c r="T20" s="90" t="e">
        <f t="shared" si="8"/>
        <v>#DIV/0!</v>
      </c>
    </row>
    <row r="21" spans="1:20" ht="24" customHeight="1" thickBot="1">
      <c r="A21" s="75"/>
      <c r="B21" s="76" t="s">
        <v>44</v>
      </c>
      <c r="C21" s="10"/>
      <c r="D21" s="21">
        <f t="shared" si="13"/>
        <v>0</v>
      </c>
      <c r="E21" s="22">
        <f t="shared" si="13"/>
        <v>67362.890000000014</v>
      </c>
      <c r="F21" s="11">
        <f>D21/D19</f>
        <v>0</v>
      </c>
      <c r="G21" s="11">
        <f>E21/E19</f>
        <v>0.48734769862165955</v>
      </c>
      <c r="H21" s="91" t="e">
        <f t="shared" si="15"/>
        <v>#DIV/0!</v>
      </c>
      <c r="I21" s="92" t="e">
        <f t="shared" si="16"/>
        <v>#DIV/0!</v>
      </c>
      <c r="K21" s="21">
        <f t="shared" si="14"/>
        <v>0</v>
      </c>
      <c r="L21" s="22">
        <f t="shared" si="14"/>
        <v>4312.458999999998</v>
      </c>
      <c r="M21" s="11">
        <f>K21/K19</f>
        <v>0</v>
      </c>
      <c r="N21" s="11">
        <f>L21/L19</f>
        <v>0.39996240085823231</v>
      </c>
      <c r="O21" s="91" t="e">
        <f t="shared" si="9"/>
        <v>#DIV/0!</v>
      </c>
      <c r="P21" s="92" t="e">
        <f t="shared" si="10"/>
        <v>#DIV/0!</v>
      </c>
      <c r="R21" s="65" t="e">
        <f t="shared" si="6"/>
        <v>#DIV/0!</v>
      </c>
      <c r="S21" s="62">
        <f t="shared" si="7"/>
        <v>0.64018319285291903</v>
      </c>
      <c r="T21" s="66" t="e">
        <f t="shared" si="8"/>
        <v>#DIV/0!</v>
      </c>
    </row>
    <row r="22" spans="1:20" ht="24" customHeight="1" thickBot="1">
      <c r="J22" s="1"/>
    </row>
    <row r="23" spans="1:20" s="42" customFormat="1" ht="15" customHeight="1">
      <c r="A23" s="466" t="s">
        <v>2</v>
      </c>
      <c r="B23" s="454"/>
      <c r="C23" s="454"/>
      <c r="D23" s="490" t="s">
        <v>1</v>
      </c>
      <c r="E23" s="545"/>
      <c r="F23" s="479" t="s">
        <v>13</v>
      </c>
      <c r="G23" s="479"/>
      <c r="H23" s="544" t="s">
        <v>34</v>
      </c>
      <c r="I23" s="545"/>
      <c r="J23"/>
      <c r="K23" s="490" t="s">
        <v>19</v>
      </c>
      <c r="L23" s="545"/>
      <c r="M23" s="479" t="s">
        <v>13</v>
      </c>
      <c r="N23" s="479"/>
      <c r="O23" s="544" t="s">
        <v>34</v>
      </c>
      <c r="P23" s="545"/>
      <c r="Q23"/>
      <c r="R23" s="490" t="s">
        <v>22</v>
      </c>
      <c r="S23" s="479"/>
      <c r="T23" s="69" t="s">
        <v>0</v>
      </c>
    </row>
    <row r="24" spans="1:20" s="3" customFormat="1" ht="15" customHeight="1">
      <c r="A24" s="480"/>
      <c r="B24" s="455"/>
      <c r="C24" s="455"/>
      <c r="D24" s="546" t="s">
        <v>40</v>
      </c>
      <c r="E24" s="547"/>
      <c r="F24" s="548" t="str">
        <f>D24</f>
        <v>jan - mar</v>
      </c>
      <c r="G24" s="548"/>
      <c r="H24" s="546" t="str">
        <f>F24</f>
        <v>jan - mar</v>
      </c>
      <c r="I24" s="547"/>
      <c r="J24"/>
      <c r="K24" s="546" t="str">
        <f>D24</f>
        <v>jan - mar</v>
      </c>
      <c r="L24" s="547"/>
      <c r="M24" s="548" t="str">
        <f>D24</f>
        <v>jan - mar</v>
      </c>
      <c r="N24" s="548"/>
      <c r="O24" s="546" t="str">
        <f>D24</f>
        <v>jan - mar</v>
      </c>
      <c r="P24" s="547"/>
      <c r="Q24"/>
      <c r="R24" s="546" t="str">
        <f>D24</f>
        <v>jan - mar</v>
      </c>
      <c r="S24" s="548"/>
      <c r="T24" s="67" t="s">
        <v>35</v>
      </c>
    </row>
    <row r="25" spans="1:20" ht="15.75" customHeight="1" thickBot="1">
      <c r="A25" s="480"/>
      <c r="B25" s="455"/>
      <c r="C25" s="455"/>
      <c r="D25" s="16">
        <v>2016</v>
      </c>
      <c r="E25" s="67">
        <v>2017</v>
      </c>
      <c r="F25" s="68">
        <f>D25</f>
        <v>2016</v>
      </c>
      <c r="G25" s="68">
        <f>E25</f>
        <v>2017</v>
      </c>
      <c r="H25" s="16" t="s">
        <v>1</v>
      </c>
      <c r="I25" s="67" t="s">
        <v>14</v>
      </c>
      <c r="K25" s="16">
        <f>D25</f>
        <v>2016</v>
      </c>
      <c r="L25" s="67">
        <f>E25</f>
        <v>2017</v>
      </c>
      <c r="M25" s="68">
        <f>F25</f>
        <v>2016</v>
      </c>
      <c r="N25" s="67">
        <f>G25</f>
        <v>2017</v>
      </c>
      <c r="O25" s="68">
        <v>1000</v>
      </c>
      <c r="P25" s="67" t="s">
        <v>14</v>
      </c>
      <c r="R25" s="16">
        <f>D25</f>
        <v>2016</v>
      </c>
      <c r="S25" s="68">
        <f>E25</f>
        <v>2017</v>
      </c>
      <c r="T25" s="67" t="s">
        <v>23</v>
      </c>
    </row>
    <row r="26" spans="1:20" ht="24" customHeight="1" thickBot="1">
      <c r="A26" s="72" t="s">
        <v>29</v>
      </c>
      <c r="B26" s="13"/>
      <c r="C26" s="13"/>
      <c r="D26" s="17"/>
      <c r="E26" s="18"/>
      <c r="F26" s="14" t="e">
        <f>D26/D36</f>
        <v>#DIV/0!</v>
      </c>
      <c r="G26" s="14" t="e">
        <f>E26/E36</f>
        <v>#DIV/0!</v>
      </c>
      <c r="H26" s="80" t="e">
        <f t="shared" ref="H26:H40" si="17">(E26-D26)/D26</f>
        <v>#DIV/0!</v>
      </c>
      <c r="I26" s="83" t="e">
        <f t="shared" ref="I26:I40" si="18">(G26-F26)/F26</f>
        <v>#DIV/0!</v>
      </c>
      <c r="J26" s="1"/>
      <c r="K26" s="17"/>
      <c r="L26" s="18"/>
      <c r="M26" s="14">
        <f>K26/K36</f>
        <v>0</v>
      </c>
      <c r="N26" s="14">
        <f>L26/L36</f>
        <v>0</v>
      </c>
      <c r="O26" s="80" t="e">
        <f t="shared" ref="O26:O40" si="19">(L26-K26)/K26</f>
        <v>#DIV/0!</v>
      </c>
      <c r="P26" s="83" t="e">
        <f t="shared" ref="P26:P40" si="20">(N26-M26)/M26</f>
        <v>#DIV/0!</v>
      </c>
      <c r="Q26" s="1"/>
      <c r="R26" s="24" t="e">
        <f>(K26/D26)*10</f>
        <v>#DIV/0!</v>
      </c>
      <c r="S26" s="62" t="e">
        <f>(L26/E26)*10</f>
        <v>#DIV/0!</v>
      </c>
      <c r="T26" s="50" t="e">
        <f>(S26-R26)/R26</f>
        <v>#DIV/0!</v>
      </c>
    </row>
    <row r="27" spans="1:20" ht="24" customHeight="1">
      <c r="A27" s="73" t="s">
        <v>43</v>
      </c>
      <c r="B27" s="3"/>
      <c r="D27" s="19"/>
      <c r="E27" s="20"/>
      <c r="F27" s="47" t="e">
        <f>D27/D26</f>
        <v>#DIV/0!</v>
      </c>
      <c r="G27" s="47" t="e">
        <f>E27/E26</f>
        <v>#DIV/0!</v>
      </c>
      <c r="H27" s="81" t="e">
        <f t="shared" si="17"/>
        <v>#DIV/0!</v>
      </c>
      <c r="I27" s="84" t="e">
        <f t="shared" si="18"/>
        <v>#DIV/0!</v>
      </c>
      <c r="J27" s="3"/>
      <c r="K27" s="19"/>
      <c r="L27" s="20"/>
      <c r="M27" s="47" t="e">
        <f>K27/K26</f>
        <v>#DIV/0!</v>
      </c>
      <c r="N27" s="47" t="e">
        <f>L27/L26</f>
        <v>#DIV/0!</v>
      </c>
      <c r="O27" s="81" t="e">
        <f t="shared" si="19"/>
        <v>#DIV/0!</v>
      </c>
      <c r="P27" s="84" t="e">
        <f t="shared" si="20"/>
        <v>#DIV/0!</v>
      </c>
      <c r="Q27" s="3"/>
      <c r="R27" s="27" t="e">
        <f t="shared" ref="R27:R40" si="21">(K27/D27)*10</f>
        <v>#DIV/0!</v>
      </c>
      <c r="S27" s="28" t="e">
        <f t="shared" ref="S27:S40" si="22">(L27/E27)*10</f>
        <v>#DIV/0!</v>
      </c>
      <c r="T27" s="49" t="e">
        <f t="shared" ref="T27:T40" si="23">(S27-R27)/R27</f>
        <v>#DIV/0!</v>
      </c>
    </row>
    <row r="28" spans="1:20" ht="24" customHeight="1">
      <c r="A28" s="77" t="s">
        <v>42</v>
      </c>
      <c r="B28" s="70"/>
      <c r="C28" s="71"/>
      <c r="D28" s="78"/>
      <c r="E28" s="79">
        <f>E29+E30</f>
        <v>0</v>
      </c>
      <c r="F28" s="45" t="e">
        <f>D28/D26</f>
        <v>#DIV/0!</v>
      </c>
      <c r="G28" s="45" t="e">
        <f>E28/E26</f>
        <v>#DIV/0!</v>
      </c>
      <c r="H28" s="82" t="e">
        <f t="shared" si="17"/>
        <v>#DIV/0!</v>
      </c>
      <c r="I28" s="85" t="e">
        <f t="shared" si="18"/>
        <v>#DIV/0!</v>
      </c>
      <c r="J28" s="3"/>
      <c r="K28" s="78"/>
      <c r="L28" s="79">
        <f>L29+L30</f>
        <v>0</v>
      </c>
      <c r="M28" s="45" t="e">
        <f>K28/K26</f>
        <v>#DIV/0!</v>
      </c>
      <c r="N28" s="45" t="e">
        <f>L28/L26</f>
        <v>#DIV/0!</v>
      </c>
      <c r="O28" s="82" t="e">
        <f t="shared" si="19"/>
        <v>#DIV/0!</v>
      </c>
      <c r="P28" s="85" t="e">
        <f t="shared" si="20"/>
        <v>#DIV/0!</v>
      </c>
      <c r="Q28" s="3"/>
      <c r="R28" s="63" t="e">
        <f t="shared" si="21"/>
        <v>#DIV/0!</v>
      </c>
      <c r="S28" s="64" t="e">
        <f t="shared" si="22"/>
        <v>#DIV/0!</v>
      </c>
      <c r="T28" s="51" t="e">
        <f t="shared" si="23"/>
        <v>#DIV/0!</v>
      </c>
    </row>
    <row r="29" spans="1:20" ht="24" customHeight="1">
      <c r="A29" s="46"/>
      <c r="B29" s="74" t="s">
        <v>41</v>
      </c>
      <c r="D29" s="19"/>
      <c r="E29" s="20"/>
      <c r="F29" s="47"/>
      <c r="G29" s="47" t="e">
        <f>E29/E28</f>
        <v>#DIV/0!</v>
      </c>
      <c r="H29" s="86" t="e">
        <f t="shared" si="17"/>
        <v>#DIV/0!</v>
      </c>
      <c r="I29" s="87" t="e">
        <f t="shared" si="18"/>
        <v>#DIV/0!</v>
      </c>
      <c r="J29" s="3"/>
      <c r="K29" s="19"/>
      <c r="L29" s="20"/>
      <c r="M29" s="47"/>
      <c r="N29" s="47" t="e">
        <f>L29/L28</f>
        <v>#DIV/0!</v>
      </c>
      <c r="O29" s="86" t="e">
        <f t="shared" si="19"/>
        <v>#DIV/0!</v>
      </c>
      <c r="P29" s="87" t="e">
        <f t="shared" si="20"/>
        <v>#DIV/0!</v>
      </c>
      <c r="Q29" s="3"/>
      <c r="R29" s="88" t="e">
        <f t="shared" si="21"/>
        <v>#DIV/0!</v>
      </c>
      <c r="S29" s="89" t="e">
        <f t="shared" si="22"/>
        <v>#DIV/0!</v>
      </c>
      <c r="T29" s="90" t="e">
        <f t="shared" si="23"/>
        <v>#DIV/0!</v>
      </c>
    </row>
    <row r="30" spans="1:20" ht="24" customHeight="1" thickBot="1">
      <c r="A30" s="46"/>
      <c r="B30" s="74" t="s">
        <v>44</v>
      </c>
      <c r="D30" s="19"/>
      <c r="E30" s="20"/>
      <c r="F30" s="47" t="e">
        <f>D30/D28</f>
        <v>#DIV/0!</v>
      </c>
      <c r="G30" s="47" t="e">
        <f>E30/E28</f>
        <v>#DIV/0!</v>
      </c>
      <c r="H30" s="86" t="e">
        <f t="shared" si="17"/>
        <v>#DIV/0!</v>
      </c>
      <c r="I30" s="87" t="e">
        <f t="shared" si="18"/>
        <v>#DIV/0!</v>
      </c>
      <c r="J30" s="3"/>
      <c r="K30" s="19"/>
      <c r="L30" s="20"/>
      <c r="M30" s="47" t="e">
        <f>K30/K28</f>
        <v>#DIV/0!</v>
      </c>
      <c r="N30" s="47" t="e">
        <f>L30/L28</f>
        <v>#DIV/0!</v>
      </c>
      <c r="O30" s="86" t="e">
        <f t="shared" si="19"/>
        <v>#DIV/0!</v>
      </c>
      <c r="P30" s="87" t="e">
        <f t="shared" si="20"/>
        <v>#DIV/0!</v>
      </c>
      <c r="Q30" s="3"/>
      <c r="R30" s="65" t="e">
        <f t="shared" si="21"/>
        <v>#DIV/0!</v>
      </c>
      <c r="S30" s="62" t="e">
        <f t="shared" si="22"/>
        <v>#DIV/0!</v>
      </c>
      <c r="T30" s="66" t="e">
        <f t="shared" si="23"/>
        <v>#DIV/0!</v>
      </c>
    </row>
    <row r="31" spans="1:20" ht="24" customHeight="1" thickBot="1">
      <c r="A31" s="72" t="s">
        <v>30</v>
      </c>
      <c r="B31" s="13"/>
      <c r="C31" s="13"/>
      <c r="D31" s="17"/>
      <c r="E31" s="18"/>
      <c r="F31" s="14" t="e">
        <f>D31/D36</f>
        <v>#DIV/0!</v>
      </c>
      <c r="G31" s="14" t="e">
        <f>E31/E36</f>
        <v>#DIV/0!</v>
      </c>
      <c r="H31" s="80" t="e">
        <f t="shared" si="17"/>
        <v>#DIV/0!</v>
      </c>
      <c r="I31" s="83" t="e">
        <f t="shared" si="18"/>
        <v>#DIV/0!</v>
      </c>
      <c r="J31" s="3"/>
      <c r="K31" s="17"/>
      <c r="L31" s="18"/>
      <c r="M31" s="14">
        <f>K31/K36</f>
        <v>0</v>
      </c>
      <c r="N31" s="14">
        <f>L31/L36</f>
        <v>0</v>
      </c>
      <c r="O31" s="80" t="e">
        <f t="shared" si="19"/>
        <v>#DIV/0!</v>
      </c>
      <c r="P31" s="83" t="e">
        <f t="shared" si="20"/>
        <v>#DIV/0!</v>
      </c>
      <c r="Q31" s="3"/>
      <c r="R31" s="24" t="e">
        <f t="shared" si="21"/>
        <v>#DIV/0!</v>
      </c>
      <c r="S31" s="62" t="e">
        <f t="shared" si="22"/>
        <v>#DIV/0!</v>
      </c>
      <c r="T31" s="50" t="e">
        <f t="shared" si="23"/>
        <v>#DIV/0!</v>
      </c>
    </row>
    <row r="32" spans="1:20" ht="24" customHeight="1" thickBot="1">
      <c r="A32" s="73" t="s">
        <v>43</v>
      </c>
      <c r="B32" s="3"/>
      <c r="D32" s="19"/>
      <c r="E32" s="20"/>
      <c r="F32" s="47" t="e">
        <f>D32/D31</f>
        <v>#DIV/0!</v>
      </c>
      <c r="G32" s="47" t="e">
        <f>E32/E31</f>
        <v>#DIV/0!</v>
      </c>
      <c r="H32" s="81" t="e">
        <f t="shared" si="17"/>
        <v>#DIV/0!</v>
      </c>
      <c r="I32" s="84" t="e">
        <f t="shared" si="18"/>
        <v>#DIV/0!</v>
      </c>
      <c r="J32" s="3"/>
      <c r="K32" s="19"/>
      <c r="L32" s="20"/>
      <c r="M32" s="47" t="e">
        <f>K32/K31</f>
        <v>#DIV/0!</v>
      </c>
      <c r="N32" s="47" t="e">
        <f>L32/L31</f>
        <v>#DIV/0!</v>
      </c>
      <c r="O32" s="81" t="e">
        <f t="shared" si="19"/>
        <v>#DIV/0!</v>
      </c>
      <c r="P32" s="84" t="e">
        <f t="shared" si="20"/>
        <v>#DIV/0!</v>
      </c>
      <c r="Q32" s="3"/>
      <c r="R32" s="24" t="e">
        <f t="shared" si="21"/>
        <v>#DIV/0!</v>
      </c>
      <c r="S32" s="62" t="e">
        <f t="shared" si="22"/>
        <v>#DIV/0!</v>
      </c>
      <c r="T32" s="50" t="e">
        <f t="shared" si="23"/>
        <v>#DIV/0!</v>
      </c>
    </row>
    <row r="33" spans="1:20" ht="24" customHeight="1" thickBot="1">
      <c r="A33" s="77" t="s">
        <v>42</v>
      </c>
      <c r="B33" s="70"/>
      <c r="C33" s="71"/>
      <c r="D33" s="78"/>
      <c r="E33" s="79">
        <f>E34+E35</f>
        <v>0</v>
      </c>
      <c r="F33" s="45" t="e">
        <f>D33/D31</f>
        <v>#DIV/0!</v>
      </c>
      <c r="G33" s="45" t="e">
        <f>E33/E31</f>
        <v>#DIV/0!</v>
      </c>
      <c r="H33" s="82" t="e">
        <f t="shared" si="17"/>
        <v>#DIV/0!</v>
      </c>
      <c r="I33" s="85" t="e">
        <f t="shared" si="18"/>
        <v>#DIV/0!</v>
      </c>
      <c r="J33" s="3"/>
      <c r="K33" s="78"/>
      <c r="L33" s="79">
        <f>L34+L35</f>
        <v>0</v>
      </c>
      <c r="M33" s="45" t="e">
        <f>K33/K31</f>
        <v>#DIV/0!</v>
      </c>
      <c r="N33" s="45" t="e">
        <f>L33/L31</f>
        <v>#DIV/0!</v>
      </c>
      <c r="O33" s="82" t="e">
        <f t="shared" si="19"/>
        <v>#DIV/0!</v>
      </c>
      <c r="P33" s="85" t="e">
        <f t="shared" si="20"/>
        <v>#DIV/0!</v>
      </c>
      <c r="Q33" s="3"/>
      <c r="R33" s="24" t="e">
        <f t="shared" si="21"/>
        <v>#DIV/0!</v>
      </c>
      <c r="S33" s="62" t="e">
        <f t="shared" si="22"/>
        <v>#DIV/0!</v>
      </c>
      <c r="T33" s="50" t="e">
        <f t="shared" si="23"/>
        <v>#DIV/0!</v>
      </c>
    </row>
    <row r="34" spans="1:20" ht="24" customHeight="1">
      <c r="A34" s="46"/>
      <c r="B34" s="74" t="s">
        <v>41</v>
      </c>
      <c r="D34" s="19"/>
      <c r="E34" s="20"/>
      <c r="F34" s="2"/>
      <c r="G34" s="2" t="e">
        <f>E34/E33</f>
        <v>#DIV/0!</v>
      </c>
      <c r="H34" s="86" t="e">
        <f t="shared" si="17"/>
        <v>#DIV/0!</v>
      </c>
      <c r="I34" s="87" t="e">
        <f t="shared" si="18"/>
        <v>#DIV/0!</v>
      </c>
      <c r="K34" s="19"/>
      <c r="L34" s="20"/>
      <c r="M34" s="2"/>
      <c r="N34" s="2" t="e">
        <f>L34/L33</f>
        <v>#DIV/0!</v>
      </c>
      <c r="O34" s="86" t="e">
        <f t="shared" si="19"/>
        <v>#DIV/0!</v>
      </c>
      <c r="P34" s="87" t="e">
        <f t="shared" si="20"/>
        <v>#DIV/0!</v>
      </c>
      <c r="R34" s="93" t="e">
        <f t="shared" si="21"/>
        <v>#DIV/0!</v>
      </c>
      <c r="S34" s="94" t="e">
        <f t="shared" si="22"/>
        <v>#DIV/0!</v>
      </c>
      <c r="T34" s="95" t="e">
        <f t="shared" si="23"/>
        <v>#DIV/0!</v>
      </c>
    </row>
    <row r="35" spans="1:20" ht="24" customHeight="1" thickBot="1">
      <c r="A35" s="46"/>
      <c r="B35" s="74" t="s">
        <v>44</v>
      </c>
      <c r="D35" s="19"/>
      <c r="E35" s="20"/>
      <c r="F35" s="2" t="e">
        <f>D35/D33</f>
        <v>#DIV/0!</v>
      </c>
      <c r="G35" s="2" t="e">
        <f>E35/E33</f>
        <v>#DIV/0!</v>
      </c>
      <c r="H35" s="86" t="e">
        <f t="shared" si="17"/>
        <v>#DIV/0!</v>
      </c>
      <c r="I35" s="87" t="e">
        <f t="shared" si="18"/>
        <v>#DIV/0!</v>
      </c>
      <c r="K35" s="19"/>
      <c r="L35" s="20"/>
      <c r="M35" s="2" t="e">
        <f>K35/K33</f>
        <v>#DIV/0!</v>
      </c>
      <c r="N35" s="2" t="e">
        <f>L35/L33</f>
        <v>#DIV/0!</v>
      </c>
      <c r="O35" s="86" t="e">
        <f t="shared" si="19"/>
        <v>#DIV/0!</v>
      </c>
      <c r="P35" s="87" t="e">
        <f t="shared" si="20"/>
        <v>#DIV/0!</v>
      </c>
      <c r="R35" s="65" t="e">
        <f t="shared" si="21"/>
        <v>#DIV/0!</v>
      </c>
      <c r="S35" s="62" t="e">
        <f t="shared" si="22"/>
        <v>#DIV/0!</v>
      </c>
      <c r="T35" s="66" t="e">
        <f t="shared" si="23"/>
        <v>#DIV/0!</v>
      </c>
    </row>
    <row r="36" spans="1:20" ht="24" customHeight="1" thickBot="1">
      <c r="A36" s="72" t="s">
        <v>12</v>
      </c>
      <c r="B36" s="13"/>
      <c r="C36" s="13"/>
      <c r="D36" s="17">
        <f>D26+D31</f>
        <v>0</v>
      </c>
      <c r="E36" s="18">
        <f>E26+E31</f>
        <v>0</v>
      </c>
      <c r="F36" s="14" t="e">
        <f>F26+F31</f>
        <v>#DIV/0!</v>
      </c>
      <c r="G36" s="14" t="e">
        <f>G26+G31</f>
        <v>#DIV/0!</v>
      </c>
      <c r="H36" s="80" t="e">
        <f t="shared" si="17"/>
        <v>#DIV/0!</v>
      </c>
      <c r="I36" s="83" t="e">
        <f t="shared" si="18"/>
        <v>#DIV/0!</v>
      </c>
      <c r="J36" s="1"/>
      <c r="K36" s="17">
        <v>82914.689000000057</v>
      </c>
      <c r="L36" s="18">
        <v>95555.57299999996</v>
      </c>
      <c r="M36" s="14">
        <f>M26+M31</f>
        <v>0</v>
      </c>
      <c r="N36" s="14">
        <f>N26+N31</f>
        <v>0</v>
      </c>
      <c r="O36" s="80">
        <f t="shared" si="19"/>
        <v>0.15245650864106713</v>
      </c>
      <c r="P36" s="83" t="e">
        <f t="shared" si="20"/>
        <v>#DIV/0!</v>
      </c>
      <c r="R36" s="24" t="e">
        <f t="shared" si="21"/>
        <v>#DIV/0!</v>
      </c>
      <c r="S36" s="62" t="e">
        <f t="shared" si="22"/>
        <v>#DIV/0!</v>
      </c>
      <c r="T36" s="50" t="e">
        <f t="shared" si="23"/>
        <v>#DIV/0!</v>
      </c>
    </row>
    <row r="37" spans="1:20" ht="24" customHeight="1">
      <c r="A37" s="73" t="s">
        <v>43</v>
      </c>
      <c r="B37" s="3"/>
      <c r="D37" s="19">
        <f t="shared" ref="D37:E37" si="24">D27+D32</f>
        <v>0</v>
      </c>
      <c r="E37" s="20">
        <f t="shared" si="24"/>
        <v>0</v>
      </c>
      <c r="F37" s="47" t="e">
        <f>D37/D36</f>
        <v>#DIV/0!</v>
      </c>
      <c r="G37" s="47" t="e">
        <f>E37/E36</f>
        <v>#DIV/0!</v>
      </c>
      <c r="H37" s="81" t="e">
        <f t="shared" si="17"/>
        <v>#DIV/0!</v>
      </c>
      <c r="I37" s="84" t="e">
        <f t="shared" si="18"/>
        <v>#DIV/0!</v>
      </c>
      <c r="J37" s="3"/>
      <c r="K37" s="19">
        <f t="shared" ref="K37:L37" si="25">K27+K32</f>
        <v>0</v>
      </c>
      <c r="L37" s="20">
        <f t="shared" si="25"/>
        <v>0</v>
      </c>
      <c r="M37" s="47">
        <f>K37/K36</f>
        <v>0</v>
      </c>
      <c r="N37" s="47">
        <f>L37/L36</f>
        <v>0</v>
      </c>
      <c r="O37" s="81" t="e">
        <f t="shared" si="19"/>
        <v>#DIV/0!</v>
      </c>
      <c r="P37" s="84" t="e">
        <f t="shared" si="20"/>
        <v>#DIV/0!</v>
      </c>
      <c r="Q37" s="3"/>
      <c r="R37" s="96" t="e">
        <f t="shared" si="21"/>
        <v>#DIV/0!</v>
      </c>
      <c r="S37" s="97" t="e">
        <f t="shared" si="22"/>
        <v>#DIV/0!</v>
      </c>
      <c r="T37" s="98" t="e">
        <f t="shared" si="23"/>
        <v>#DIV/0!</v>
      </c>
    </row>
    <row r="38" spans="1:20" ht="24" customHeight="1">
      <c r="A38" s="77" t="s">
        <v>42</v>
      </c>
      <c r="B38" s="70"/>
      <c r="C38" s="71"/>
      <c r="D38" s="78">
        <f t="shared" ref="D38:E38" si="26">D28+D33</f>
        <v>0</v>
      </c>
      <c r="E38" s="79">
        <f t="shared" si="26"/>
        <v>0</v>
      </c>
      <c r="F38" s="45" t="e">
        <f>D38/D36</f>
        <v>#DIV/0!</v>
      </c>
      <c r="G38" s="45" t="e">
        <f>E38/E36</f>
        <v>#DIV/0!</v>
      </c>
      <c r="H38" s="82" t="e">
        <f t="shared" si="17"/>
        <v>#DIV/0!</v>
      </c>
      <c r="I38" s="85" t="e">
        <f t="shared" si="18"/>
        <v>#DIV/0!</v>
      </c>
      <c r="J38" s="3"/>
      <c r="K38" s="78">
        <f t="shared" ref="K38:L38" si="27">K28+K33</f>
        <v>0</v>
      </c>
      <c r="L38" s="79">
        <f t="shared" si="27"/>
        <v>0</v>
      </c>
      <c r="M38" s="45">
        <f>K38/K36</f>
        <v>0</v>
      </c>
      <c r="N38" s="45">
        <f>L38/L36</f>
        <v>0</v>
      </c>
      <c r="O38" s="82" t="e">
        <f t="shared" si="19"/>
        <v>#DIV/0!</v>
      </c>
      <c r="P38" s="85" t="e">
        <f t="shared" si="20"/>
        <v>#DIV/0!</v>
      </c>
      <c r="Q38" s="3"/>
      <c r="R38" s="43" t="e">
        <f t="shared" si="21"/>
        <v>#DIV/0!</v>
      </c>
      <c r="S38" s="44" t="e">
        <f t="shared" si="22"/>
        <v>#DIV/0!</v>
      </c>
      <c r="T38" s="51" t="e">
        <f t="shared" si="23"/>
        <v>#DIV/0!</v>
      </c>
    </row>
    <row r="39" spans="1:20" ht="24" customHeight="1">
      <c r="A39" s="46"/>
      <c r="B39" s="74" t="s">
        <v>41</v>
      </c>
      <c r="D39" s="19">
        <f t="shared" ref="D39:E39" si="28">D29+D34</f>
        <v>0</v>
      </c>
      <c r="E39" s="20">
        <f t="shared" si="28"/>
        <v>0</v>
      </c>
      <c r="F39" s="2" t="e">
        <f>D39/D38</f>
        <v>#DIV/0!</v>
      </c>
      <c r="G39" s="2" t="e">
        <f>E39/E38</f>
        <v>#DIV/0!</v>
      </c>
      <c r="H39" s="86" t="e">
        <f t="shared" si="17"/>
        <v>#DIV/0!</v>
      </c>
      <c r="I39" s="87" t="e">
        <f t="shared" si="18"/>
        <v>#DIV/0!</v>
      </c>
      <c r="K39" s="19">
        <f t="shared" ref="K39:L39" si="29">K29+K34</f>
        <v>0</v>
      </c>
      <c r="L39" s="20">
        <f t="shared" si="29"/>
        <v>0</v>
      </c>
      <c r="M39" s="2" t="e">
        <f>K39/K38</f>
        <v>#DIV/0!</v>
      </c>
      <c r="N39" s="2" t="e">
        <f>L39/L38</f>
        <v>#DIV/0!</v>
      </c>
      <c r="O39" s="86" t="e">
        <f t="shared" si="19"/>
        <v>#DIV/0!</v>
      </c>
      <c r="P39" s="87" t="e">
        <f t="shared" si="20"/>
        <v>#DIV/0!</v>
      </c>
      <c r="R39" s="88" t="e">
        <f t="shared" si="21"/>
        <v>#DIV/0!</v>
      </c>
      <c r="S39" s="89" t="e">
        <f t="shared" si="22"/>
        <v>#DIV/0!</v>
      </c>
      <c r="T39" s="90" t="e">
        <f t="shared" si="23"/>
        <v>#DIV/0!</v>
      </c>
    </row>
    <row r="40" spans="1:20" ht="24" customHeight="1" thickBot="1">
      <c r="A40" s="75"/>
      <c r="B40" s="76" t="s">
        <v>44</v>
      </c>
      <c r="C40" s="10"/>
      <c r="D40" s="21">
        <f t="shared" ref="D40:E40" si="30">D30+D35</f>
        <v>0</v>
      </c>
      <c r="E40" s="22">
        <f t="shared" si="30"/>
        <v>0</v>
      </c>
      <c r="F40" s="11" t="e">
        <f>D40/D38</f>
        <v>#DIV/0!</v>
      </c>
      <c r="G40" s="11" t="e">
        <f>E40/E38</f>
        <v>#DIV/0!</v>
      </c>
      <c r="H40" s="91" t="e">
        <f t="shared" si="17"/>
        <v>#DIV/0!</v>
      </c>
      <c r="I40" s="92" t="e">
        <f t="shared" si="18"/>
        <v>#DIV/0!</v>
      </c>
      <c r="K40" s="21">
        <f t="shared" ref="K40:L40" si="31">K30+K35</f>
        <v>0</v>
      </c>
      <c r="L40" s="22">
        <f t="shared" si="31"/>
        <v>0</v>
      </c>
      <c r="M40" s="11" t="e">
        <f>K40/K38</f>
        <v>#DIV/0!</v>
      </c>
      <c r="N40" s="11" t="e">
        <f>L40/L38</f>
        <v>#DIV/0!</v>
      </c>
      <c r="O40" s="91" t="e">
        <f t="shared" si="19"/>
        <v>#DIV/0!</v>
      </c>
      <c r="P40" s="92" t="e">
        <f t="shared" si="20"/>
        <v>#DIV/0!</v>
      </c>
      <c r="R40" s="65" t="e">
        <f t="shared" si="21"/>
        <v>#DIV/0!</v>
      </c>
      <c r="S40" s="62" t="e">
        <f t="shared" si="22"/>
        <v>#DIV/0!</v>
      </c>
      <c r="T40" s="66" t="e">
        <f t="shared" si="23"/>
        <v>#DIV/0!</v>
      </c>
    </row>
    <row r="41" spans="1:20" ht="24.75" customHeight="1" thickBot="1"/>
    <row r="42" spans="1:20" ht="15" customHeight="1">
      <c r="A42" s="466" t="s">
        <v>2</v>
      </c>
      <c r="B42" s="454"/>
      <c r="C42" s="454"/>
      <c r="D42" s="490" t="s">
        <v>1</v>
      </c>
      <c r="E42" s="545"/>
      <c r="F42" s="479" t="s">
        <v>13</v>
      </c>
      <c r="G42" s="479"/>
      <c r="H42" s="544" t="s">
        <v>34</v>
      </c>
      <c r="I42" s="545"/>
      <c r="K42" s="490" t="s">
        <v>19</v>
      </c>
      <c r="L42" s="545"/>
      <c r="M42" s="479" t="s">
        <v>13</v>
      </c>
      <c r="N42" s="479"/>
      <c r="O42" s="544" t="s">
        <v>34</v>
      </c>
      <c r="P42" s="545"/>
      <c r="R42" s="490" t="s">
        <v>22</v>
      </c>
      <c r="S42" s="479"/>
      <c r="T42" s="69" t="s">
        <v>0</v>
      </c>
    </row>
    <row r="43" spans="1:20" ht="15" customHeight="1">
      <c r="A43" s="480"/>
      <c r="B43" s="455"/>
      <c r="C43" s="455"/>
      <c r="D43" s="546" t="s">
        <v>40</v>
      </c>
      <c r="E43" s="547"/>
      <c r="F43" s="548" t="str">
        <f>D43</f>
        <v>jan - mar</v>
      </c>
      <c r="G43" s="548"/>
      <c r="H43" s="546" t="str">
        <f>F43</f>
        <v>jan - mar</v>
      </c>
      <c r="I43" s="547"/>
      <c r="K43" s="546" t="str">
        <f>D43</f>
        <v>jan - mar</v>
      </c>
      <c r="L43" s="547"/>
      <c r="M43" s="548" t="str">
        <f>D43</f>
        <v>jan - mar</v>
      </c>
      <c r="N43" s="548"/>
      <c r="O43" s="546" t="str">
        <f>D43</f>
        <v>jan - mar</v>
      </c>
      <c r="P43" s="547"/>
      <c r="R43" s="546" t="str">
        <f>D43</f>
        <v>jan - mar</v>
      </c>
      <c r="S43" s="548"/>
      <c r="T43" s="67" t="s">
        <v>35</v>
      </c>
    </row>
    <row r="44" spans="1:20" ht="15.75" customHeight="1" thickBot="1">
      <c r="A44" s="480"/>
      <c r="B44" s="455"/>
      <c r="C44" s="455"/>
      <c r="D44" s="16">
        <v>2016</v>
      </c>
      <c r="E44" s="67">
        <v>2017</v>
      </c>
      <c r="F44" s="68">
        <f>D44</f>
        <v>2016</v>
      </c>
      <c r="G44" s="68">
        <f>E44</f>
        <v>2017</v>
      </c>
      <c r="H44" s="16" t="s">
        <v>1</v>
      </c>
      <c r="I44" s="67" t="s">
        <v>14</v>
      </c>
      <c r="K44" s="16">
        <f>D44</f>
        <v>2016</v>
      </c>
      <c r="L44" s="67">
        <f>E44</f>
        <v>2017</v>
      </c>
      <c r="M44" s="68">
        <f>F44</f>
        <v>2016</v>
      </c>
      <c r="N44" s="67">
        <f>G44</f>
        <v>2017</v>
      </c>
      <c r="O44" s="68">
        <v>1000</v>
      </c>
      <c r="P44" s="67" t="s">
        <v>14</v>
      </c>
      <c r="R44" s="16">
        <f>D44</f>
        <v>2016</v>
      </c>
      <c r="S44" s="68">
        <f>E44</f>
        <v>2017</v>
      </c>
      <c r="T44" s="67" t="s">
        <v>23</v>
      </c>
    </row>
    <row r="45" spans="1:20" ht="24" customHeight="1" thickBot="1">
      <c r="A45" s="72" t="s">
        <v>29</v>
      </c>
      <c r="B45" s="13"/>
      <c r="C45" s="13"/>
      <c r="D45" s="17"/>
      <c r="E45" s="18"/>
      <c r="F45" s="14" t="e">
        <f>D45/D55</f>
        <v>#DIV/0!</v>
      </c>
      <c r="G45" s="14" t="e">
        <f>E45/E55</f>
        <v>#DIV/0!</v>
      </c>
      <c r="H45" s="80" t="e">
        <f t="shared" ref="H45:H59" si="32">(E45-D45)/D45</f>
        <v>#DIV/0!</v>
      </c>
      <c r="I45" s="83" t="e">
        <f t="shared" ref="I45:I59" si="33">(G45-F45)/F45</f>
        <v>#DIV/0!</v>
      </c>
      <c r="J45" s="1"/>
      <c r="K45" s="17"/>
      <c r="L45" s="18"/>
      <c r="M45" s="14">
        <f>K45/K55</f>
        <v>0</v>
      </c>
      <c r="N45" s="14">
        <f>L45/L55</f>
        <v>0</v>
      </c>
      <c r="O45" s="80" t="e">
        <f t="shared" ref="O45:O59" si="34">(L45-K45)/K45</f>
        <v>#DIV/0!</v>
      </c>
      <c r="P45" s="83" t="e">
        <f t="shared" ref="P45:P59" si="35">(N45-M45)/M45</f>
        <v>#DIV/0!</v>
      </c>
      <c r="Q45" s="1"/>
      <c r="R45" s="24" t="e">
        <f>(K45/D45)*10</f>
        <v>#DIV/0!</v>
      </c>
      <c r="S45" s="62" t="e">
        <f>(L45/E45)*10</f>
        <v>#DIV/0!</v>
      </c>
      <c r="T45" s="50" t="e">
        <f>(S45-R45)/R45</f>
        <v>#DIV/0!</v>
      </c>
    </row>
    <row r="46" spans="1:20" ht="24" customHeight="1">
      <c r="A46" s="73" t="s">
        <v>43</v>
      </c>
      <c r="B46" s="3"/>
      <c r="D46" s="19"/>
      <c r="E46" s="20"/>
      <c r="F46" s="47" t="e">
        <f>D46/D45</f>
        <v>#DIV/0!</v>
      </c>
      <c r="G46" s="47" t="e">
        <f>E46/E45</f>
        <v>#DIV/0!</v>
      </c>
      <c r="H46" s="81" t="e">
        <f t="shared" si="32"/>
        <v>#DIV/0!</v>
      </c>
      <c r="I46" s="84" t="e">
        <f t="shared" si="33"/>
        <v>#DIV/0!</v>
      </c>
      <c r="J46" s="3"/>
      <c r="K46" s="19"/>
      <c r="L46" s="20"/>
      <c r="M46" s="47" t="e">
        <f>K46/K45</f>
        <v>#DIV/0!</v>
      </c>
      <c r="N46" s="47" t="e">
        <f>L46/L45</f>
        <v>#DIV/0!</v>
      </c>
      <c r="O46" s="81" t="e">
        <f t="shared" si="34"/>
        <v>#DIV/0!</v>
      </c>
      <c r="P46" s="84" t="e">
        <f t="shared" si="35"/>
        <v>#DIV/0!</v>
      </c>
      <c r="Q46" s="3"/>
      <c r="R46" s="27" t="e">
        <f t="shared" ref="R46:R59" si="36">(K46/D46)*10</f>
        <v>#DIV/0!</v>
      </c>
      <c r="S46" s="28" t="e">
        <f t="shared" ref="S46:S59" si="37">(L46/E46)*10</f>
        <v>#DIV/0!</v>
      </c>
      <c r="T46" s="49" t="e">
        <f t="shared" ref="T46:T59" si="38">(S46-R46)/R46</f>
        <v>#DIV/0!</v>
      </c>
    </row>
    <row r="47" spans="1:20" ht="24" customHeight="1">
      <c r="A47" s="77" t="s">
        <v>42</v>
      </c>
      <c r="B47" s="70"/>
      <c r="C47" s="71"/>
      <c r="D47" s="78"/>
      <c r="E47" s="79">
        <f>E48+E49</f>
        <v>0</v>
      </c>
      <c r="F47" s="45" t="e">
        <f>D47/D45</f>
        <v>#DIV/0!</v>
      </c>
      <c r="G47" s="45" t="e">
        <f>E47/E45</f>
        <v>#DIV/0!</v>
      </c>
      <c r="H47" s="82" t="e">
        <f t="shared" si="32"/>
        <v>#DIV/0!</v>
      </c>
      <c r="I47" s="85" t="e">
        <f t="shared" si="33"/>
        <v>#DIV/0!</v>
      </c>
      <c r="J47" s="3"/>
      <c r="K47" s="78"/>
      <c r="L47" s="79">
        <f>L48+L49</f>
        <v>0</v>
      </c>
      <c r="M47" s="45" t="e">
        <f>K47/K45</f>
        <v>#DIV/0!</v>
      </c>
      <c r="N47" s="45" t="e">
        <f>L47/L45</f>
        <v>#DIV/0!</v>
      </c>
      <c r="O47" s="82" t="e">
        <f t="shared" si="34"/>
        <v>#DIV/0!</v>
      </c>
      <c r="P47" s="85" t="e">
        <f t="shared" si="35"/>
        <v>#DIV/0!</v>
      </c>
      <c r="Q47" s="3"/>
      <c r="R47" s="63" t="e">
        <f t="shared" si="36"/>
        <v>#DIV/0!</v>
      </c>
      <c r="S47" s="64" t="e">
        <f t="shared" si="37"/>
        <v>#DIV/0!</v>
      </c>
      <c r="T47" s="51" t="e">
        <f t="shared" si="38"/>
        <v>#DIV/0!</v>
      </c>
    </row>
    <row r="48" spans="1:20" ht="24" customHeight="1">
      <c r="A48" s="46"/>
      <c r="B48" s="74" t="s">
        <v>41</v>
      </c>
      <c r="D48" s="19"/>
      <c r="E48" s="20"/>
      <c r="F48" s="47"/>
      <c r="G48" s="47" t="e">
        <f>E48/E47</f>
        <v>#DIV/0!</v>
      </c>
      <c r="H48" s="86" t="e">
        <f t="shared" si="32"/>
        <v>#DIV/0!</v>
      </c>
      <c r="I48" s="87" t="e">
        <f t="shared" si="33"/>
        <v>#DIV/0!</v>
      </c>
      <c r="J48" s="3"/>
      <c r="K48" s="19"/>
      <c r="L48" s="20"/>
      <c r="M48" s="47"/>
      <c r="N48" s="47" t="e">
        <f>L48/L47</f>
        <v>#DIV/0!</v>
      </c>
      <c r="O48" s="86" t="e">
        <f t="shared" si="34"/>
        <v>#DIV/0!</v>
      </c>
      <c r="P48" s="87" t="e">
        <f t="shared" si="35"/>
        <v>#DIV/0!</v>
      </c>
      <c r="Q48" s="3"/>
      <c r="R48" s="88" t="e">
        <f t="shared" si="36"/>
        <v>#DIV/0!</v>
      </c>
      <c r="S48" s="89" t="e">
        <f t="shared" si="37"/>
        <v>#DIV/0!</v>
      </c>
      <c r="T48" s="90" t="e">
        <f t="shared" si="38"/>
        <v>#DIV/0!</v>
      </c>
    </row>
    <row r="49" spans="1:20" ht="24" customHeight="1" thickBot="1">
      <c r="A49" s="46"/>
      <c r="B49" s="74" t="s">
        <v>44</v>
      </c>
      <c r="D49" s="19"/>
      <c r="E49" s="20"/>
      <c r="F49" s="47" t="e">
        <f>D49/D47</f>
        <v>#DIV/0!</v>
      </c>
      <c r="G49" s="47" t="e">
        <f>E49/E47</f>
        <v>#DIV/0!</v>
      </c>
      <c r="H49" s="86" t="e">
        <f t="shared" si="32"/>
        <v>#DIV/0!</v>
      </c>
      <c r="I49" s="87" t="e">
        <f t="shared" si="33"/>
        <v>#DIV/0!</v>
      </c>
      <c r="J49" s="3"/>
      <c r="K49" s="19"/>
      <c r="L49" s="20"/>
      <c r="M49" s="47" t="e">
        <f>K49/K47</f>
        <v>#DIV/0!</v>
      </c>
      <c r="N49" s="47" t="e">
        <f>L49/L47</f>
        <v>#DIV/0!</v>
      </c>
      <c r="O49" s="86" t="e">
        <f t="shared" si="34"/>
        <v>#DIV/0!</v>
      </c>
      <c r="P49" s="87" t="e">
        <f t="shared" si="35"/>
        <v>#DIV/0!</v>
      </c>
      <c r="Q49" s="3"/>
      <c r="R49" s="65" t="e">
        <f t="shared" si="36"/>
        <v>#DIV/0!</v>
      </c>
      <c r="S49" s="62" t="e">
        <f t="shared" si="37"/>
        <v>#DIV/0!</v>
      </c>
      <c r="T49" s="66" t="e">
        <f t="shared" si="38"/>
        <v>#DIV/0!</v>
      </c>
    </row>
    <row r="50" spans="1:20" ht="24" customHeight="1" thickBot="1">
      <c r="A50" s="72" t="s">
        <v>30</v>
      </c>
      <c r="B50" s="13"/>
      <c r="C50" s="13"/>
      <c r="D50" s="17"/>
      <c r="E50" s="18"/>
      <c r="F50" s="14" t="e">
        <f>D50/D55</f>
        <v>#DIV/0!</v>
      </c>
      <c r="G50" s="14" t="e">
        <f>E50/E55</f>
        <v>#DIV/0!</v>
      </c>
      <c r="H50" s="80" t="e">
        <f t="shared" si="32"/>
        <v>#DIV/0!</v>
      </c>
      <c r="I50" s="83" t="e">
        <f t="shared" si="33"/>
        <v>#DIV/0!</v>
      </c>
      <c r="J50" s="3"/>
      <c r="K50" s="17"/>
      <c r="L50" s="18"/>
      <c r="M50" s="14">
        <f>K50/K55</f>
        <v>0</v>
      </c>
      <c r="N50" s="14">
        <f>L50/L55</f>
        <v>0</v>
      </c>
      <c r="O50" s="80" t="e">
        <f t="shared" si="34"/>
        <v>#DIV/0!</v>
      </c>
      <c r="P50" s="83" t="e">
        <f t="shared" si="35"/>
        <v>#DIV/0!</v>
      </c>
      <c r="Q50" s="3"/>
      <c r="R50" s="24" t="e">
        <f t="shared" si="36"/>
        <v>#DIV/0!</v>
      </c>
      <c r="S50" s="62" t="e">
        <f t="shared" si="37"/>
        <v>#DIV/0!</v>
      </c>
      <c r="T50" s="50" t="e">
        <f t="shared" si="38"/>
        <v>#DIV/0!</v>
      </c>
    </row>
    <row r="51" spans="1:20" ht="24" customHeight="1" thickBot="1">
      <c r="A51" s="73" t="s">
        <v>43</v>
      </c>
      <c r="B51" s="3"/>
      <c r="D51" s="19"/>
      <c r="E51" s="20"/>
      <c r="F51" s="47" t="e">
        <f>D51/D50</f>
        <v>#DIV/0!</v>
      </c>
      <c r="G51" s="47" t="e">
        <f>E51/E50</f>
        <v>#DIV/0!</v>
      </c>
      <c r="H51" s="81" t="e">
        <f t="shared" si="32"/>
        <v>#DIV/0!</v>
      </c>
      <c r="I51" s="84" t="e">
        <f t="shared" si="33"/>
        <v>#DIV/0!</v>
      </c>
      <c r="J51" s="3"/>
      <c r="K51" s="19"/>
      <c r="L51" s="20"/>
      <c r="M51" s="47" t="e">
        <f>K51/K50</f>
        <v>#DIV/0!</v>
      </c>
      <c r="N51" s="47" t="e">
        <f>L51/L50</f>
        <v>#DIV/0!</v>
      </c>
      <c r="O51" s="81" t="e">
        <f t="shared" si="34"/>
        <v>#DIV/0!</v>
      </c>
      <c r="P51" s="84" t="e">
        <f t="shared" si="35"/>
        <v>#DIV/0!</v>
      </c>
      <c r="Q51" s="3"/>
      <c r="R51" s="24" t="e">
        <f t="shared" si="36"/>
        <v>#DIV/0!</v>
      </c>
      <c r="S51" s="62" t="e">
        <f t="shared" si="37"/>
        <v>#DIV/0!</v>
      </c>
      <c r="T51" s="50" t="e">
        <f t="shared" si="38"/>
        <v>#DIV/0!</v>
      </c>
    </row>
    <row r="52" spans="1:20" ht="24" customHeight="1" thickBot="1">
      <c r="A52" s="77" t="s">
        <v>42</v>
      </c>
      <c r="B52" s="70"/>
      <c r="C52" s="71"/>
      <c r="D52" s="78"/>
      <c r="E52" s="79">
        <f>E53+E54</f>
        <v>0</v>
      </c>
      <c r="F52" s="45" t="e">
        <f>D52/D50</f>
        <v>#DIV/0!</v>
      </c>
      <c r="G52" s="45" t="e">
        <f>E52/E50</f>
        <v>#DIV/0!</v>
      </c>
      <c r="H52" s="82" t="e">
        <f t="shared" si="32"/>
        <v>#DIV/0!</v>
      </c>
      <c r="I52" s="85" t="e">
        <f t="shared" si="33"/>
        <v>#DIV/0!</v>
      </c>
      <c r="J52" s="3"/>
      <c r="K52" s="78"/>
      <c r="L52" s="79">
        <f>L53+L54</f>
        <v>0</v>
      </c>
      <c r="M52" s="45" t="e">
        <f>K52/K50</f>
        <v>#DIV/0!</v>
      </c>
      <c r="N52" s="45" t="e">
        <f>L52/L50</f>
        <v>#DIV/0!</v>
      </c>
      <c r="O52" s="82" t="e">
        <f t="shared" si="34"/>
        <v>#DIV/0!</v>
      </c>
      <c r="P52" s="85" t="e">
        <f t="shared" si="35"/>
        <v>#DIV/0!</v>
      </c>
      <c r="Q52" s="3"/>
      <c r="R52" s="24" t="e">
        <f t="shared" si="36"/>
        <v>#DIV/0!</v>
      </c>
      <c r="S52" s="62" t="e">
        <f t="shared" si="37"/>
        <v>#DIV/0!</v>
      </c>
      <c r="T52" s="50" t="e">
        <f t="shared" si="38"/>
        <v>#DIV/0!</v>
      </c>
    </row>
    <row r="53" spans="1:20" ht="24" customHeight="1">
      <c r="A53" s="46"/>
      <c r="B53" s="74" t="s">
        <v>41</v>
      </c>
      <c r="D53" s="19"/>
      <c r="E53" s="20"/>
      <c r="F53" s="2"/>
      <c r="G53" s="2" t="e">
        <f>E53/E52</f>
        <v>#DIV/0!</v>
      </c>
      <c r="H53" s="86" t="e">
        <f t="shared" si="32"/>
        <v>#DIV/0!</v>
      </c>
      <c r="I53" s="87" t="e">
        <f t="shared" si="33"/>
        <v>#DIV/0!</v>
      </c>
      <c r="K53" s="19"/>
      <c r="L53" s="20"/>
      <c r="M53" s="2"/>
      <c r="N53" s="2" t="e">
        <f>L53/L52</f>
        <v>#DIV/0!</v>
      </c>
      <c r="O53" s="86" t="e">
        <f t="shared" si="34"/>
        <v>#DIV/0!</v>
      </c>
      <c r="P53" s="87" t="e">
        <f t="shared" si="35"/>
        <v>#DIV/0!</v>
      </c>
      <c r="R53" s="93" t="e">
        <f t="shared" si="36"/>
        <v>#DIV/0!</v>
      </c>
      <c r="S53" s="94" t="e">
        <f t="shared" si="37"/>
        <v>#DIV/0!</v>
      </c>
      <c r="T53" s="95" t="e">
        <f t="shared" si="38"/>
        <v>#DIV/0!</v>
      </c>
    </row>
    <row r="54" spans="1:20" ht="24" customHeight="1" thickBot="1">
      <c r="A54" s="46"/>
      <c r="B54" s="74" t="s">
        <v>44</v>
      </c>
      <c r="D54" s="19"/>
      <c r="E54" s="20"/>
      <c r="F54" s="2" t="e">
        <f>D54/D52</f>
        <v>#DIV/0!</v>
      </c>
      <c r="G54" s="2" t="e">
        <f>E54/E52</f>
        <v>#DIV/0!</v>
      </c>
      <c r="H54" s="86" t="e">
        <f t="shared" si="32"/>
        <v>#DIV/0!</v>
      </c>
      <c r="I54" s="87" t="e">
        <f t="shared" si="33"/>
        <v>#DIV/0!</v>
      </c>
      <c r="K54" s="19"/>
      <c r="L54" s="20"/>
      <c r="M54" s="2" t="e">
        <f>K54/K52</f>
        <v>#DIV/0!</v>
      </c>
      <c r="N54" s="2" t="e">
        <f>L54/L52</f>
        <v>#DIV/0!</v>
      </c>
      <c r="O54" s="86" t="e">
        <f t="shared" si="34"/>
        <v>#DIV/0!</v>
      </c>
      <c r="P54" s="87" t="e">
        <f t="shared" si="35"/>
        <v>#DIV/0!</v>
      </c>
      <c r="R54" s="65" t="e">
        <f t="shared" si="36"/>
        <v>#DIV/0!</v>
      </c>
      <c r="S54" s="62" t="e">
        <f t="shared" si="37"/>
        <v>#DIV/0!</v>
      </c>
      <c r="T54" s="66" t="e">
        <f t="shared" si="38"/>
        <v>#DIV/0!</v>
      </c>
    </row>
    <row r="55" spans="1:20" ht="24" customHeight="1" thickBot="1">
      <c r="A55" s="72" t="s">
        <v>12</v>
      </c>
      <c r="B55" s="13"/>
      <c r="C55" s="13"/>
      <c r="D55" s="17">
        <f>D45+D50</f>
        <v>0</v>
      </c>
      <c r="E55" s="18">
        <f>E45+E50</f>
        <v>0</v>
      </c>
      <c r="F55" s="14" t="e">
        <f>F45+F50</f>
        <v>#DIV/0!</v>
      </c>
      <c r="G55" s="14" t="e">
        <f>G45+G50</f>
        <v>#DIV/0!</v>
      </c>
      <c r="H55" s="80" t="e">
        <f t="shared" si="32"/>
        <v>#DIV/0!</v>
      </c>
      <c r="I55" s="83" t="e">
        <f t="shared" si="33"/>
        <v>#DIV/0!</v>
      </c>
      <c r="J55" s="1"/>
      <c r="K55" s="17">
        <v>82914.689000000057</v>
      </c>
      <c r="L55" s="18">
        <v>95555.57299999996</v>
      </c>
      <c r="M55" s="14">
        <f>M45+M50</f>
        <v>0</v>
      </c>
      <c r="N55" s="14">
        <f>N45+N50</f>
        <v>0</v>
      </c>
      <c r="O55" s="80">
        <f t="shared" si="34"/>
        <v>0.15245650864106713</v>
      </c>
      <c r="P55" s="83" t="e">
        <f t="shared" si="35"/>
        <v>#DIV/0!</v>
      </c>
      <c r="R55" s="24" t="e">
        <f t="shared" si="36"/>
        <v>#DIV/0!</v>
      </c>
      <c r="S55" s="62" t="e">
        <f t="shared" si="37"/>
        <v>#DIV/0!</v>
      </c>
      <c r="T55" s="50" t="e">
        <f t="shared" si="38"/>
        <v>#DIV/0!</v>
      </c>
    </row>
    <row r="56" spans="1:20" ht="24" customHeight="1">
      <c r="A56" s="73" t="s">
        <v>43</v>
      </c>
      <c r="B56" s="3"/>
      <c r="D56" s="19">
        <f t="shared" ref="D56:E56" si="39">D46+D51</f>
        <v>0</v>
      </c>
      <c r="E56" s="20">
        <f t="shared" si="39"/>
        <v>0</v>
      </c>
      <c r="F56" s="47" t="e">
        <f>D56/D55</f>
        <v>#DIV/0!</v>
      </c>
      <c r="G56" s="47" t="e">
        <f>E56/E55</f>
        <v>#DIV/0!</v>
      </c>
      <c r="H56" s="81" t="e">
        <f t="shared" si="32"/>
        <v>#DIV/0!</v>
      </c>
      <c r="I56" s="84" t="e">
        <f t="shared" si="33"/>
        <v>#DIV/0!</v>
      </c>
      <c r="J56" s="3"/>
      <c r="K56" s="19">
        <f t="shared" ref="K56:L56" si="40">K46+K51</f>
        <v>0</v>
      </c>
      <c r="L56" s="20">
        <f t="shared" si="40"/>
        <v>0</v>
      </c>
      <c r="M56" s="47">
        <f>K56/K55</f>
        <v>0</v>
      </c>
      <c r="N56" s="47">
        <f>L56/L55</f>
        <v>0</v>
      </c>
      <c r="O56" s="81" t="e">
        <f t="shared" si="34"/>
        <v>#DIV/0!</v>
      </c>
      <c r="P56" s="84" t="e">
        <f t="shared" si="35"/>
        <v>#DIV/0!</v>
      </c>
      <c r="Q56" s="3"/>
      <c r="R56" s="96" t="e">
        <f t="shared" si="36"/>
        <v>#DIV/0!</v>
      </c>
      <c r="S56" s="97" t="e">
        <f t="shared" si="37"/>
        <v>#DIV/0!</v>
      </c>
      <c r="T56" s="98" t="e">
        <f t="shared" si="38"/>
        <v>#DIV/0!</v>
      </c>
    </row>
    <row r="57" spans="1:20" ht="24" customHeight="1">
      <c r="A57" s="77" t="s">
        <v>42</v>
      </c>
      <c r="B57" s="70"/>
      <c r="C57" s="71"/>
      <c r="D57" s="78">
        <f t="shared" ref="D57:E57" si="41">D47+D52</f>
        <v>0</v>
      </c>
      <c r="E57" s="79">
        <f t="shared" si="41"/>
        <v>0</v>
      </c>
      <c r="F57" s="45" t="e">
        <f>D57/D55</f>
        <v>#DIV/0!</v>
      </c>
      <c r="G57" s="45" t="e">
        <f>E57/E55</f>
        <v>#DIV/0!</v>
      </c>
      <c r="H57" s="82" t="e">
        <f t="shared" si="32"/>
        <v>#DIV/0!</v>
      </c>
      <c r="I57" s="85" t="e">
        <f t="shared" si="33"/>
        <v>#DIV/0!</v>
      </c>
      <c r="J57" s="3"/>
      <c r="K57" s="78">
        <f t="shared" ref="K57:L57" si="42">K47+K52</f>
        <v>0</v>
      </c>
      <c r="L57" s="79">
        <f t="shared" si="42"/>
        <v>0</v>
      </c>
      <c r="M57" s="45">
        <f>K57/K55</f>
        <v>0</v>
      </c>
      <c r="N57" s="45">
        <f>L57/L55</f>
        <v>0</v>
      </c>
      <c r="O57" s="82" t="e">
        <f t="shared" si="34"/>
        <v>#DIV/0!</v>
      </c>
      <c r="P57" s="85" t="e">
        <f t="shared" si="35"/>
        <v>#DIV/0!</v>
      </c>
      <c r="Q57" s="3"/>
      <c r="R57" s="43" t="e">
        <f t="shared" si="36"/>
        <v>#DIV/0!</v>
      </c>
      <c r="S57" s="44" t="e">
        <f t="shared" si="37"/>
        <v>#DIV/0!</v>
      </c>
      <c r="T57" s="51" t="e">
        <f t="shared" si="38"/>
        <v>#DIV/0!</v>
      </c>
    </row>
    <row r="58" spans="1:20" ht="24" customHeight="1">
      <c r="A58" s="46"/>
      <c r="B58" s="74" t="s">
        <v>41</v>
      </c>
      <c r="D58" s="19">
        <f t="shared" ref="D58:E58" si="43">D48+D53</f>
        <v>0</v>
      </c>
      <c r="E58" s="20">
        <f t="shared" si="43"/>
        <v>0</v>
      </c>
      <c r="F58" s="2" t="e">
        <f>D58/D57</f>
        <v>#DIV/0!</v>
      </c>
      <c r="G58" s="2" t="e">
        <f>E58/E57</f>
        <v>#DIV/0!</v>
      </c>
      <c r="H58" s="86" t="e">
        <f t="shared" si="32"/>
        <v>#DIV/0!</v>
      </c>
      <c r="I58" s="87" t="e">
        <f t="shared" si="33"/>
        <v>#DIV/0!</v>
      </c>
      <c r="K58" s="19">
        <f t="shared" ref="K58:L58" si="44">K48+K53</f>
        <v>0</v>
      </c>
      <c r="L58" s="20">
        <f t="shared" si="44"/>
        <v>0</v>
      </c>
      <c r="M58" s="2" t="e">
        <f>K58/K57</f>
        <v>#DIV/0!</v>
      </c>
      <c r="N58" s="2" t="e">
        <f>L58/L57</f>
        <v>#DIV/0!</v>
      </c>
      <c r="O58" s="86" t="e">
        <f t="shared" si="34"/>
        <v>#DIV/0!</v>
      </c>
      <c r="P58" s="87" t="e">
        <f t="shared" si="35"/>
        <v>#DIV/0!</v>
      </c>
      <c r="R58" s="88" t="e">
        <f t="shared" si="36"/>
        <v>#DIV/0!</v>
      </c>
      <c r="S58" s="89" t="e">
        <f t="shared" si="37"/>
        <v>#DIV/0!</v>
      </c>
      <c r="T58" s="90" t="e">
        <f t="shared" si="38"/>
        <v>#DIV/0!</v>
      </c>
    </row>
    <row r="59" spans="1:20" ht="24" customHeight="1" thickBot="1">
      <c r="A59" s="75"/>
      <c r="B59" s="76" t="s">
        <v>44</v>
      </c>
      <c r="C59" s="10"/>
      <c r="D59" s="21">
        <f t="shared" ref="D59:E59" si="45">D49+D54</f>
        <v>0</v>
      </c>
      <c r="E59" s="22">
        <f t="shared" si="45"/>
        <v>0</v>
      </c>
      <c r="F59" s="11" t="e">
        <f>D59/D57</f>
        <v>#DIV/0!</v>
      </c>
      <c r="G59" s="11" t="e">
        <f>E59/E57</f>
        <v>#DIV/0!</v>
      </c>
      <c r="H59" s="91" t="e">
        <f t="shared" si="32"/>
        <v>#DIV/0!</v>
      </c>
      <c r="I59" s="92" t="e">
        <f t="shared" si="33"/>
        <v>#DIV/0!</v>
      </c>
      <c r="K59" s="21">
        <f t="shared" ref="K59:L59" si="46">K49+K54</f>
        <v>0</v>
      </c>
      <c r="L59" s="22">
        <f t="shared" si="46"/>
        <v>0</v>
      </c>
      <c r="M59" s="11" t="e">
        <f>K59/K57</f>
        <v>#DIV/0!</v>
      </c>
      <c r="N59" s="11" t="e">
        <f>L59/L57</f>
        <v>#DIV/0!</v>
      </c>
      <c r="O59" s="91" t="e">
        <f t="shared" si="34"/>
        <v>#DIV/0!</v>
      </c>
      <c r="P59" s="92" t="e">
        <f t="shared" si="35"/>
        <v>#DIV/0!</v>
      </c>
      <c r="R59" s="65" t="e">
        <f t="shared" si="36"/>
        <v>#DIV/0!</v>
      </c>
      <c r="S59" s="62" t="e">
        <f t="shared" si="37"/>
        <v>#DIV/0!</v>
      </c>
      <c r="T59" s="66" t="e">
        <f t="shared" si="38"/>
        <v>#DIV/0!</v>
      </c>
    </row>
  </sheetData>
  <mergeCells count="45">
    <mergeCell ref="A4:C6"/>
    <mergeCell ref="D4:E4"/>
    <mergeCell ref="F4:G4"/>
    <mergeCell ref="H4:I4"/>
    <mergeCell ref="K4:L4"/>
    <mergeCell ref="O4:P4"/>
    <mergeCell ref="R4:S4"/>
    <mergeCell ref="D5:E5"/>
    <mergeCell ref="F5:G5"/>
    <mergeCell ref="H5:I5"/>
    <mergeCell ref="K5:L5"/>
    <mergeCell ref="M5:N5"/>
    <mergeCell ref="O5:P5"/>
    <mergeCell ref="R5:S5"/>
    <mergeCell ref="M4:N4"/>
    <mergeCell ref="A23:C25"/>
    <mergeCell ref="D23:E23"/>
    <mergeCell ref="F23:G23"/>
    <mergeCell ref="H23:I23"/>
    <mergeCell ref="K23:L23"/>
    <mergeCell ref="M23:N23"/>
    <mergeCell ref="O23:P23"/>
    <mergeCell ref="R23:S23"/>
    <mergeCell ref="D24:E24"/>
    <mergeCell ref="F24:G24"/>
    <mergeCell ref="H24:I24"/>
    <mergeCell ref="K24:L24"/>
    <mergeCell ref="M24:N24"/>
    <mergeCell ref="O24:P24"/>
    <mergeCell ref="R24:S24"/>
    <mergeCell ref="A42:C44"/>
    <mergeCell ref="D42:E42"/>
    <mergeCell ref="F42:G42"/>
    <mergeCell ref="H42:I42"/>
    <mergeCell ref="K42:L42"/>
    <mergeCell ref="M42:N42"/>
    <mergeCell ref="O42:P42"/>
    <mergeCell ref="R42:S42"/>
    <mergeCell ref="D43:E43"/>
    <mergeCell ref="F43:G43"/>
    <mergeCell ref="H43:I43"/>
    <mergeCell ref="K43:L43"/>
    <mergeCell ref="M43:N43"/>
    <mergeCell ref="O43:P43"/>
    <mergeCell ref="R43:S4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O20:P21 R20:T21 T10:T11 O10:P11 R10:R11 R15:R16 T15:T16 O15:P16 H15:I16 H20:I21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46B23AA8-FD42-4E97-8D0B-D22CB5B4656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H7:I21</xm:sqref>
        </x14:conditionalFormatting>
        <x14:conditionalFormatting xmlns:xm="http://schemas.microsoft.com/office/excel/2006/main">
          <x14:cfRule type="iconSet" priority="6" id="{0A19E607-6EFD-4ADA-B7BB-8ED2EDCAE9E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H26:I40</xm:sqref>
        </x14:conditionalFormatting>
        <x14:conditionalFormatting xmlns:xm="http://schemas.microsoft.com/office/excel/2006/main">
          <x14:cfRule type="iconSet" priority="3" id="{6FB0756F-60B9-4046-B6AE-5D1B316E370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H45:I59</xm:sqref>
        </x14:conditionalFormatting>
        <x14:conditionalFormatting xmlns:xm="http://schemas.microsoft.com/office/excel/2006/main">
          <x14:cfRule type="iconSet" priority="13" id="{81656338-F3B9-4D9E-A51F-C02CBE4EEA5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O7:P21</xm:sqref>
        </x14:conditionalFormatting>
        <x14:conditionalFormatting xmlns:xm="http://schemas.microsoft.com/office/excel/2006/main">
          <x14:cfRule type="iconSet" priority="4" id="{81C0546D-B54B-4F05-996D-4CBBD996D5D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O26:P40</xm:sqref>
        </x14:conditionalFormatting>
        <x14:conditionalFormatting xmlns:xm="http://schemas.microsoft.com/office/excel/2006/main">
          <x14:cfRule type="iconSet" priority="1" id="{536479E8-B809-413C-A37E-F6260A78413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O45:P59</xm:sqref>
        </x14:conditionalFormatting>
        <x14:conditionalFormatting xmlns:xm="http://schemas.microsoft.com/office/excel/2006/main">
          <x14:cfRule type="iconSet" priority="15" id="{BD7F3B5F-EBF6-4AE9-8CBC-67C241F3C90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T7:T21</xm:sqref>
        </x14:conditionalFormatting>
        <x14:conditionalFormatting xmlns:xm="http://schemas.microsoft.com/office/excel/2006/main">
          <x14:cfRule type="iconSet" priority="5" id="{43E9E47C-34E0-425F-A003-D9DB0C6BDFF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T26:T40</xm:sqref>
        </x14:conditionalFormatting>
        <x14:conditionalFormatting xmlns:xm="http://schemas.microsoft.com/office/excel/2006/main">
          <x14:cfRule type="iconSet" priority="2" id="{27976132-3175-4784-BEEC-63C938AE722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T45:T59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28</vt:i4>
      </vt:variant>
      <vt:variant>
        <vt:lpstr>Intervalos com Nome</vt:lpstr>
      </vt:variant>
      <vt:variant>
        <vt:i4>19</vt:i4>
      </vt:variant>
    </vt:vector>
  </HeadingPairs>
  <TitlesOfParts>
    <vt:vector size="47" baseType="lpstr">
      <vt:lpstr>Indice</vt:lpstr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1 (2)</vt:lpstr>
      <vt:lpstr>'1'!Área_de_Impressão</vt:lpstr>
      <vt:lpstr>'11'!Área_de_Impressão</vt:lpstr>
      <vt:lpstr>'13'!Área_de_Impressão</vt:lpstr>
      <vt:lpstr>'15'!Área_de_Impressão</vt:lpstr>
      <vt:lpstr>'17'!Área_de_Impressão</vt:lpstr>
      <vt:lpstr>'19'!Área_de_Impressão</vt:lpstr>
      <vt:lpstr>'2'!Área_de_Impressão</vt:lpstr>
      <vt:lpstr>'20'!Área_de_Impressão</vt:lpstr>
      <vt:lpstr>'21'!Área_de_Impressão</vt:lpstr>
      <vt:lpstr>'22'!Área_de_Impressão</vt:lpstr>
      <vt:lpstr>'23'!Área_de_Impressão</vt:lpstr>
      <vt:lpstr>'24'!Área_de_Impressão</vt:lpstr>
      <vt:lpstr>'25'!Área_de_Impressão</vt:lpstr>
      <vt:lpstr>'3'!Área_de_Impressão</vt:lpstr>
      <vt:lpstr>'4'!Área_de_Impressão</vt:lpstr>
      <vt:lpstr>'5'!Área_de_Impressão</vt:lpstr>
      <vt:lpstr>'8'!Área_de_Impressão</vt:lpstr>
      <vt:lpstr>'9'!Área_de_Impressão</vt:lpstr>
      <vt:lpstr>Indice!Área_de_Impressão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Lima</dc:creator>
  <cp:lastModifiedBy>Maria João Lima</cp:lastModifiedBy>
  <cp:lastPrinted>2019-01-18T14:14:45Z</cp:lastPrinted>
  <dcterms:created xsi:type="dcterms:W3CDTF">2012-12-21T10:54:30Z</dcterms:created>
  <dcterms:modified xsi:type="dcterms:W3CDTF">2026-10-13T16:20:18Z</dcterms:modified>
</cp:coreProperties>
</file>